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T O M I V O S\2019 stavby\2019-10-Betel\SOUPISY PRACÍ BETEL\SP BETEL 09-2019-změnové listy\"/>
    </mc:Choice>
  </mc:AlternateContent>
  <bookViews>
    <workbookView xWindow="0" yWindow="0" windowWidth="28800" windowHeight="12330" tabRatio="985" activeTab="6"/>
  </bookViews>
  <sheets>
    <sheet name="Rekapitulace stavby" sheetId="1" r:id="rId1"/>
    <sheet name="Méněpráce - Úprava založení" sheetId="2" r:id="rId2"/>
    <sheet name="Vícepráce - Úprava založení" sheetId="3" r:id="rId3"/>
    <sheet name="Méněpráce - Změna nosné k..." sheetId="4" r:id="rId4"/>
    <sheet name="Vícepráce - Změna nosné k..." sheetId="5" r:id="rId5"/>
    <sheet name="Méněpráce - Vybourání str..." sheetId="6" r:id="rId6"/>
    <sheet name="Vícepráce - Vybourání str..." sheetId="7" r:id="rId7"/>
    <sheet name="Vícepráce - Změna nosné k..._01" sheetId="8" r:id="rId8"/>
    <sheet name="Pokyny pro vyplnění" sheetId="9" r:id="rId9"/>
  </sheets>
  <definedNames>
    <definedName name="_xlnm._FilterDatabase" localSheetId="1" hidden="1">'Méněpráce - Úprava založení'!$C$86:$K$103</definedName>
    <definedName name="_xlnm._FilterDatabase" localSheetId="5" hidden="1">'Méněpráce - Vybourání str...'!$C$89:$K$124</definedName>
    <definedName name="_xlnm._FilterDatabase" localSheetId="3" hidden="1">'Méněpráce - Změna nosné k...'!$C$85:$K$120</definedName>
    <definedName name="_xlnm._FilterDatabase" localSheetId="2" hidden="1">'Vícepráce - Úprava založení'!$C$87:$K$120</definedName>
    <definedName name="_xlnm._FilterDatabase" localSheetId="6" hidden="1">'Vícepráce - Vybourání str...'!$C$91:$K$141</definedName>
    <definedName name="_xlnm._FilterDatabase" localSheetId="4" hidden="1">'Vícepráce - Změna nosné k...'!$C$84:$K$120</definedName>
    <definedName name="_xlnm._FilterDatabase" localSheetId="7" hidden="1">'Vícepráce - Změna nosné k..._01'!$C$86:$K$120</definedName>
    <definedName name="_xlnm.Print_Titles" localSheetId="1">'Méněpráce - Úprava založení'!$86:$86</definedName>
    <definedName name="_xlnm.Print_Titles" localSheetId="5">'Méněpráce - Vybourání str...'!$89:$89</definedName>
    <definedName name="_xlnm.Print_Titles" localSheetId="3">'Méněpráce - Změna nosné k...'!$85:$85</definedName>
    <definedName name="_xlnm.Print_Titles" localSheetId="0">'Rekapitulace stavby'!$49:$49</definedName>
    <definedName name="_xlnm.Print_Titles" localSheetId="2">'Vícepráce - Úprava založení'!$87:$87</definedName>
    <definedName name="_xlnm.Print_Titles" localSheetId="6">'Vícepráce - Vybourání str...'!$91:$91</definedName>
    <definedName name="_xlnm.Print_Titles" localSheetId="4">'Vícepráce - Změna nosné k...'!$84:$84</definedName>
    <definedName name="_xlnm.Print_Titles" localSheetId="7">'Vícepráce - Změna nosné k..._01'!$86:$86</definedName>
    <definedName name="_xlnm.Print_Area" localSheetId="1">'Méněpráce - Úprava založení'!$C$4:$J$38,'Méněpráce - Úprava založení'!$C$44:$J$66,'Méněpráce - Úprava založení'!$C$72:$K$103</definedName>
    <definedName name="_xlnm.Print_Area" localSheetId="5">'Méněpráce - Vybourání str...'!$C$4:$J$38,'Méněpráce - Vybourání str...'!$C$44:$J$69,'Méněpráce - Vybourání str...'!$C$75:$K$124</definedName>
    <definedName name="_xlnm.Print_Area" localSheetId="3">'Méněpráce - Změna nosné k...'!$C$4:$J$38,'Méněpráce - Změna nosné k...'!$C$44:$J$65,'Méněpráce - Změna nosné k...'!$C$71:$K$120</definedName>
    <definedName name="_xlnm.Print_Area" localSheetId="8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stavby'!$C$39:$AQ$63</definedName>
    <definedName name="_xlnm.Print_Area" localSheetId="2">'Vícepráce - Úprava založení'!$C$4:$J$38,'Vícepráce - Úprava založení'!$C$44:$J$67,'Vícepráce - Úprava založení'!$C$73:$K$120</definedName>
    <definedName name="_xlnm.Print_Area" localSheetId="6">'Vícepráce - Vybourání str...'!$C$4:$J$38,'Vícepráce - Vybourání str...'!$C$44:$J$71,'Vícepráce - Vybourání str...'!$C$77:$K$141</definedName>
    <definedName name="_xlnm.Print_Area" localSheetId="4">'Vícepráce - Změna nosné k...'!$C$4:$J$38,'Vícepráce - Změna nosné k...'!$C$44:$J$64,'Vícepráce - Změna nosné k...'!$C$70:$K$120</definedName>
    <definedName name="_xlnm.Print_Area" localSheetId="7">'Vícepráce - Změna nosné k..._01'!$C$4:$J$38,'Vícepráce - Změna nosné k..._01'!$C$44:$J$66,'Vícepráce - Změna nosné k..._01'!$C$72:$K$120</definedName>
  </definedNames>
  <calcPr calcId="162913"/>
</workbook>
</file>

<file path=xl/calcChain.xml><?xml version="1.0" encoding="utf-8"?>
<calcChain xmlns="http://schemas.openxmlformats.org/spreadsheetml/2006/main">
  <c r="AY62" i="1" l="1"/>
  <c r="AX62" i="1"/>
  <c r="BI120" i="8"/>
  <c r="BH120" i="8"/>
  <c r="BG120" i="8"/>
  <c r="BF120" i="8"/>
  <c r="T120" i="8"/>
  <c r="T119" i="8" s="1"/>
  <c r="R120" i="8"/>
  <c r="R119" i="8" s="1"/>
  <c r="P120" i="8"/>
  <c r="P119" i="8" s="1"/>
  <c r="BK120" i="8"/>
  <c r="BK119" i="8" s="1"/>
  <c r="J119" i="8" s="1"/>
  <c r="J65" i="8" s="1"/>
  <c r="J120" i="8"/>
  <c r="BE120" i="8" s="1"/>
  <c r="BI115" i="8"/>
  <c r="BH115" i="8"/>
  <c r="BG115" i="8"/>
  <c r="BF115" i="8"/>
  <c r="T115" i="8"/>
  <c r="R115" i="8"/>
  <c r="P115" i="8"/>
  <c r="BK115" i="8"/>
  <c r="BK109" i="8" s="1"/>
  <c r="J109" i="8" s="1"/>
  <c r="J64" i="8" s="1"/>
  <c r="J115" i="8"/>
  <c r="BE115" i="8" s="1"/>
  <c r="BI113" i="8"/>
  <c r="BH113" i="8"/>
  <c r="BG113" i="8"/>
  <c r="BF113" i="8"/>
  <c r="T113" i="8"/>
  <c r="R113" i="8"/>
  <c r="P113" i="8"/>
  <c r="BK113" i="8"/>
  <c r="J113" i="8"/>
  <c r="BE113" i="8" s="1"/>
  <c r="BI112" i="8"/>
  <c r="BH112" i="8"/>
  <c r="BG112" i="8"/>
  <c r="BF112" i="8"/>
  <c r="T112" i="8"/>
  <c r="R112" i="8"/>
  <c r="P112" i="8"/>
  <c r="BK112" i="8"/>
  <c r="J112" i="8"/>
  <c r="BE112" i="8" s="1"/>
  <c r="BI110" i="8"/>
  <c r="BH110" i="8"/>
  <c r="BG110" i="8"/>
  <c r="BF110" i="8"/>
  <c r="T110" i="8"/>
  <c r="R110" i="8"/>
  <c r="R109" i="8"/>
  <c r="P110" i="8"/>
  <c r="P109" i="8" s="1"/>
  <c r="BK110" i="8"/>
  <c r="J110" i="8"/>
  <c r="BE110" i="8" s="1"/>
  <c r="BI107" i="8"/>
  <c r="BH107" i="8"/>
  <c r="BG107" i="8"/>
  <c r="BF107" i="8"/>
  <c r="T107" i="8"/>
  <c r="R107" i="8"/>
  <c r="P107" i="8"/>
  <c r="BK107" i="8"/>
  <c r="J107" i="8"/>
  <c r="BE107" i="8" s="1"/>
  <c r="BI105" i="8"/>
  <c r="BH105" i="8"/>
  <c r="BG105" i="8"/>
  <c r="BF105" i="8"/>
  <c r="T105" i="8"/>
  <c r="R105" i="8"/>
  <c r="R102" i="8" s="1"/>
  <c r="P105" i="8"/>
  <c r="BK105" i="8"/>
  <c r="J105" i="8"/>
  <c r="BE105" i="8"/>
  <c r="BI103" i="8"/>
  <c r="BH103" i="8"/>
  <c r="BG103" i="8"/>
  <c r="BF103" i="8"/>
  <c r="T103" i="8"/>
  <c r="T102" i="8" s="1"/>
  <c r="R103" i="8"/>
  <c r="P103" i="8"/>
  <c r="P102" i="8" s="1"/>
  <c r="BK103" i="8"/>
  <c r="BK102" i="8" s="1"/>
  <c r="J102" i="8" s="1"/>
  <c r="J63" i="8" s="1"/>
  <c r="J103" i="8"/>
  <c r="BE103" i="8" s="1"/>
  <c r="BI100" i="8"/>
  <c r="BH100" i="8"/>
  <c r="BG100" i="8"/>
  <c r="BF100" i="8"/>
  <c r="T100" i="8"/>
  <c r="R100" i="8"/>
  <c r="P100" i="8"/>
  <c r="BK100" i="8"/>
  <c r="J100" i="8"/>
  <c r="BE100" i="8" s="1"/>
  <c r="BI98" i="8"/>
  <c r="BH98" i="8"/>
  <c r="BG98" i="8"/>
  <c r="BF98" i="8"/>
  <c r="T98" i="8"/>
  <c r="R98" i="8"/>
  <c r="P98" i="8"/>
  <c r="BK98" i="8"/>
  <c r="J98" i="8"/>
  <c r="BE98" i="8" s="1"/>
  <c r="BI96" i="8"/>
  <c r="BH96" i="8"/>
  <c r="BG96" i="8"/>
  <c r="BF96" i="8"/>
  <c r="T96" i="8"/>
  <c r="R96" i="8"/>
  <c r="P96" i="8"/>
  <c r="BK96" i="8"/>
  <c r="J96" i="8"/>
  <c r="BE96" i="8" s="1"/>
  <c r="BI95" i="8"/>
  <c r="BH95" i="8"/>
  <c r="BG95" i="8"/>
  <c r="BF95" i="8"/>
  <c r="T95" i="8"/>
  <c r="R95" i="8"/>
  <c r="P95" i="8"/>
  <c r="BK95" i="8"/>
  <c r="J95" i="8"/>
  <c r="BE95" i="8" s="1"/>
  <c r="BI93" i="8"/>
  <c r="BH93" i="8"/>
  <c r="BG93" i="8"/>
  <c r="BF93" i="8"/>
  <c r="T93" i="8"/>
  <c r="R93" i="8"/>
  <c r="P93" i="8"/>
  <c r="BK93" i="8"/>
  <c r="J93" i="8"/>
  <c r="BE93" i="8" s="1"/>
  <c r="BI92" i="8"/>
  <c r="BH92" i="8"/>
  <c r="F35" i="8" s="1"/>
  <c r="BC62" i="1" s="1"/>
  <c r="BC61" i="1" s="1"/>
  <c r="AY61" i="1" s="1"/>
  <c r="BG92" i="8"/>
  <c r="BF92" i="8"/>
  <c r="T92" i="8"/>
  <c r="R92" i="8"/>
  <c r="P92" i="8"/>
  <c r="BK92" i="8"/>
  <c r="J92" i="8"/>
  <c r="BE92" i="8"/>
  <c r="BI90" i="8"/>
  <c r="BH90" i="8"/>
  <c r="BG90" i="8"/>
  <c r="F34" i="8" s="1"/>
  <c r="BB62" i="1" s="1"/>
  <c r="BB61" i="1" s="1"/>
  <c r="AX61" i="1" s="1"/>
  <c r="BF90" i="8"/>
  <c r="F33" i="8"/>
  <c r="BA62" i="1" s="1"/>
  <c r="BA61" i="1" s="1"/>
  <c r="AW61" i="1" s="1"/>
  <c r="T90" i="8"/>
  <c r="T89" i="8" s="1"/>
  <c r="R90" i="8"/>
  <c r="R89" i="8"/>
  <c r="P90" i="8"/>
  <c r="P89" i="8" s="1"/>
  <c r="BK90" i="8"/>
  <c r="BK89" i="8"/>
  <c r="J90" i="8"/>
  <c r="BE90" i="8" s="1"/>
  <c r="F84" i="8"/>
  <c r="J83" i="8"/>
  <c r="F83" i="8"/>
  <c r="F81" i="8"/>
  <c r="E79" i="8"/>
  <c r="F56" i="8"/>
  <c r="J55" i="8"/>
  <c r="F55" i="8"/>
  <c r="F53" i="8"/>
  <c r="E51" i="8"/>
  <c r="J14" i="8"/>
  <c r="J81" i="8" s="1"/>
  <c r="E7" i="8"/>
  <c r="E47" i="8" s="1"/>
  <c r="E75" i="8"/>
  <c r="AY60" i="1"/>
  <c r="AX60" i="1"/>
  <c r="BI140" i="7"/>
  <c r="BH140" i="7"/>
  <c r="BG140" i="7"/>
  <c r="BF140" i="7"/>
  <c r="T140" i="7"/>
  <c r="R140" i="7"/>
  <c r="P140" i="7"/>
  <c r="BK140" i="7"/>
  <c r="J140" i="7"/>
  <c r="BE140" i="7" s="1"/>
  <c r="BI138" i="7"/>
  <c r="BH138" i="7"/>
  <c r="BG138" i="7"/>
  <c r="BF138" i="7"/>
  <c r="T138" i="7"/>
  <c r="R138" i="7"/>
  <c r="P138" i="7"/>
  <c r="BK138" i="7"/>
  <c r="J138" i="7"/>
  <c r="BE138" i="7" s="1"/>
  <c r="BI136" i="7"/>
  <c r="BH136" i="7"/>
  <c r="BG136" i="7"/>
  <c r="BF136" i="7"/>
  <c r="T136" i="7"/>
  <c r="T135" i="7" s="1"/>
  <c r="T134" i="7" s="1"/>
  <c r="R136" i="7"/>
  <c r="P136" i="7"/>
  <c r="BK136" i="7"/>
  <c r="BK135" i="7"/>
  <c r="J135" i="7" s="1"/>
  <c r="J70" i="7" s="1"/>
  <c r="J136" i="7"/>
  <c r="BE136" i="7" s="1"/>
  <c r="BI133" i="7"/>
  <c r="BH133" i="7"/>
  <c r="BG133" i="7"/>
  <c r="BF133" i="7"/>
  <c r="T133" i="7"/>
  <c r="R133" i="7"/>
  <c r="P133" i="7"/>
  <c r="BK133" i="7"/>
  <c r="J133" i="7"/>
  <c r="BE133" i="7" s="1"/>
  <c r="BI132" i="7"/>
  <c r="BH132" i="7"/>
  <c r="BG132" i="7"/>
  <c r="BF132" i="7"/>
  <c r="T132" i="7"/>
  <c r="R132" i="7"/>
  <c r="P132" i="7"/>
  <c r="BK132" i="7"/>
  <c r="J132" i="7"/>
  <c r="BE132" i="7"/>
  <c r="BI130" i="7"/>
  <c r="BH130" i="7"/>
  <c r="BG130" i="7"/>
  <c r="BF130" i="7"/>
  <c r="T130" i="7"/>
  <c r="T127" i="7" s="1"/>
  <c r="R130" i="7"/>
  <c r="P130" i="7"/>
  <c r="BK130" i="7"/>
  <c r="J130" i="7"/>
  <c r="BE130" i="7" s="1"/>
  <c r="BI128" i="7"/>
  <c r="BH128" i="7"/>
  <c r="BG128" i="7"/>
  <c r="BF128" i="7"/>
  <c r="T128" i="7"/>
  <c r="R128" i="7"/>
  <c r="P128" i="7"/>
  <c r="P127" i="7" s="1"/>
  <c r="BK128" i="7"/>
  <c r="J128" i="7"/>
  <c r="BE128" i="7"/>
  <c r="BI126" i="7"/>
  <c r="BH126" i="7"/>
  <c r="BG126" i="7"/>
  <c r="BF126" i="7"/>
  <c r="T126" i="7"/>
  <c r="T125" i="7" s="1"/>
  <c r="R126" i="7"/>
  <c r="R125" i="7" s="1"/>
  <c r="P126" i="7"/>
  <c r="P125" i="7" s="1"/>
  <c r="BK126" i="7"/>
  <c r="BK125" i="7" s="1"/>
  <c r="J125" i="7" s="1"/>
  <c r="J67" i="7" s="1"/>
  <c r="J126" i="7"/>
  <c r="BE126" i="7"/>
  <c r="BI124" i="7"/>
  <c r="BH124" i="7"/>
  <c r="BG124" i="7"/>
  <c r="BF124" i="7"/>
  <c r="T124" i="7"/>
  <c r="R124" i="7"/>
  <c r="P124" i="7"/>
  <c r="BK124" i="7"/>
  <c r="J124" i="7"/>
  <c r="BE124" i="7" s="1"/>
  <c r="BI123" i="7"/>
  <c r="BH123" i="7"/>
  <c r="BG123" i="7"/>
  <c r="BF123" i="7"/>
  <c r="T123" i="7"/>
  <c r="R123" i="7"/>
  <c r="P123" i="7"/>
  <c r="BK123" i="7"/>
  <c r="J123" i="7"/>
  <c r="BE123" i="7" s="1"/>
  <c r="BI121" i="7"/>
  <c r="BH121" i="7"/>
  <c r="BG121" i="7"/>
  <c r="BF121" i="7"/>
  <c r="T121" i="7"/>
  <c r="R121" i="7"/>
  <c r="P121" i="7"/>
  <c r="BK121" i="7"/>
  <c r="J121" i="7"/>
  <c r="BE121" i="7" s="1"/>
  <c r="BI119" i="7"/>
  <c r="BH119" i="7"/>
  <c r="BG119" i="7"/>
  <c r="BF119" i="7"/>
  <c r="T119" i="7"/>
  <c r="R119" i="7"/>
  <c r="P119" i="7"/>
  <c r="BK119" i="7"/>
  <c r="J119" i="7"/>
  <c r="BE119" i="7" s="1"/>
  <c r="BI118" i="7"/>
  <c r="BH118" i="7"/>
  <c r="BG118" i="7"/>
  <c r="BF118" i="7"/>
  <c r="T118" i="7"/>
  <c r="R118" i="7"/>
  <c r="R116" i="7" s="1"/>
  <c r="P118" i="7"/>
  <c r="BK118" i="7"/>
  <c r="J118" i="7"/>
  <c r="BE118" i="7"/>
  <c r="BI117" i="7"/>
  <c r="BH117" i="7"/>
  <c r="BG117" i="7"/>
  <c r="BF117" i="7"/>
  <c r="T117" i="7"/>
  <c r="R117" i="7"/>
  <c r="P117" i="7"/>
  <c r="P116" i="7" s="1"/>
  <c r="BK117" i="7"/>
  <c r="BK116" i="7" s="1"/>
  <c r="J116" i="7" s="1"/>
  <c r="J66" i="7" s="1"/>
  <c r="J117" i="7"/>
  <c r="BE117" i="7" s="1"/>
  <c r="BI113" i="7"/>
  <c r="BH113" i="7"/>
  <c r="BG113" i="7"/>
  <c r="BF113" i="7"/>
  <c r="T113" i="7"/>
  <c r="R113" i="7"/>
  <c r="P113" i="7"/>
  <c r="P110" i="7" s="1"/>
  <c r="BK113" i="7"/>
  <c r="J113" i="7"/>
  <c r="BE113" i="7" s="1"/>
  <c r="BI111" i="7"/>
  <c r="BH111" i="7"/>
  <c r="BG111" i="7"/>
  <c r="BF111" i="7"/>
  <c r="T111" i="7"/>
  <c r="T110" i="7"/>
  <c r="R111" i="7"/>
  <c r="R110" i="7" s="1"/>
  <c r="P111" i="7"/>
  <c r="BK111" i="7"/>
  <c r="BK110" i="7" s="1"/>
  <c r="J110" i="7" s="1"/>
  <c r="J65" i="7" s="1"/>
  <c r="J111" i="7"/>
  <c r="BE111" i="7" s="1"/>
  <c r="BI108" i="7"/>
  <c r="BH108" i="7"/>
  <c r="BG108" i="7"/>
  <c r="BF108" i="7"/>
  <c r="T108" i="7"/>
  <c r="T107" i="7"/>
  <c r="R108" i="7"/>
  <c r="R107" i="7" s="1"/>
  <c r="P108" i="7"/>
  <c r="P107" i="7" s="1"/>
  <c r="BK108" i="7"/>
  <c r="BK107" i="7" s="1"/>
  <c r="J107" i="7" s="1"/>
  <c r="J64" i="7" s="1"/>
  <c r="J108" i="7"/>
  <c r="BE108" i="7" s="1"/>
  <c r="BI106" i="7"/>
  <c r="BH106" i="7"/>
  <c r="BG106" i="7"/>
  <c r="BF106" i="7"/>
  <c r="T106" i="7"/>
  <c r="R106" i="7"/>
  <c r="P106" i="7"/>
  <c r="BK106" i="7"/>
  <c r="J106" i="7"/>
  <c r="BE106" i="7"/>
  <c r="BI104" i="7"/>
  <c r="BH104" i="7"/>
  <c r="BG104" i="7"/>
  <c r="BF104" i="7"/>
  <c r="T104" i="7"/>
  <c r="R104" i="7"/>
  <c r="P104" i="7"/>
  <c r="BK104" i="7"/>
  <c r="J104" i="7"/>
  <c r="BE104" i="7" s="1"/>
  <c r="BI102" i="7"/>
  <c r="BH102" i="7"/>
  <c r="BG102" i="7"/>
  <c r="BF102" i="7"/>
  <c r="T102" i="7"/>
  <c r="R102" i="7"/>
  <c r="P102" i="7"/>
  <c r="BK102" i="7"/>
  <c r="J102" i="7"/>
  <c r="BE102" i="7"/>
  <c r="BI100" i="7"/>
  <c r="BH100" i="7"/>
  <c r="BG100" i="7"/>
  <c r="BF100" i="7"/>
  <c r="T100" i="7"/>
  <c r="R100" i="7"/>
  <c r="P100" i="7"/>
  <c r="BK100" i="7"/>
  <c r="J100" i="7"/>
  <c r="BE100" i="7" s="1"/>
  <c r="BI98" i="7"/>
  <c r="BH98" i="7"/>
  <c r="BG98" i="7"/>
  <c r="BF98" i="7"/>
  <c r="J33" i="7" s="1"/>
  <c r="AW60" i="1" s="1"/>
  <c r="T98" i="7"/>
  <c r="T97" i="7" s="1"/>
  <c r="R98" i="7"/>
  <c r="P98" i="7"/>
  <c r="P97" i="7" s="1"/>
  <c r="BK98" i="7"/>
  <c r="J98" i="7"/>
  <c r="BE98" i="7"/>
  <c r="BI95" i="7"/>
  <c r="F36" i="7" s="1"/>
  <c r="BD60" i="1" s="1"/>
  <c r="BH95" i="7"/>
  <c r="F35" i="7" s="1"/>
  <c r="BC60" i="1" s="1"/>
  <c r="BG95" i="7"/>
  <c r="BF95" i="7"/>
  <c r="T95" i="7"/>
  <c r="T94" i="7" s="1"/>
  <c r="R95" i="7"/>
  <c r="R94" i="7" s="1"/>
  <c r="P95" i="7"/>
  <c r="P94" i="7" s="1"/>
  <c r="BK95" i="7"/>
  <c r="BK94" i="7" s="1"/>
  <c r="J95" i="7"/>
  <c r="BE95" i="7" s="1"/>
  <c r="F89" i="7"/>
  <c r="J88" i="7"/>
  <c r="F88" i="7"/>
  <c r="F86" i="7"/>
  <c r="E84" i="7"/>
  <c r="F56" i="7"/>
  <c r="J55" i="7"/>
  <c r="F55" i="7"/>
  <c r="F53" i="7"/>
  <c r="E51" i="7"/>
  <c r="J14" i="7"/>
  <c r="J53" i="7" s="1"/>
  <c r="E7" i="7"/>
  <c r="E80" i="7" s="1"/>
  <c r="J102" i="6"/>
  <c r="AY59" i="1"/>
  <c r="AX59" i="1"/>
  <c r="BI124" i="6"/>
  <c r="BH124" i="6"/>
  <c r="BG124" i="6"/>
  <c r="BF124" i="6"/>
  <c r="T124" i="6"/>
  <c r="R124" i="6"/>
  <c r="P124" i="6"/>
  <c r="BK124" i="6"/>
  <c r="J124" i="6"/>
  <c r="BE124" i="6"/>
  <c r="BI123" i="6"/>
  <c r="BH123" i="6"/>
  <c r="BG123" i="6"/>
  <c r="BF123" i="6"/>
  <c r="T123" i="6"/>
  <c r="R123" i="6"/>
  <c r="P123" i="6"/>
  <c r="BK123" i="6"/>
  <c r="BK116" i="6" s="1"/>
  <c r="J123" i="6"/>
  <c r="BE123" i="6"/>
  <c r="BI121" i="6"/>
  <c r="BH121" i="6"/>
  <c r="BG121" i="6"/>
  <c r="BF121" i="6"/>
  <c r="T121" i="6"/>
  <c r="R121" i="6"/>
  <c r="P121" i="6"/>
  <c r="BK121" i="6"/>
  <c r="J121" i="6"/>
  <c r="BE121" i="6"/>
  <c r="BI117" i="6"/>
  <c r="BH117" i="6"/>
  <c r="BG117" i="6"/>
  <c r="BF117" i="6"/>
  <c r="T117" i="6"/>
  <c r="R117" i="6"/>
  <c r="P117" i="6"/>
  <c r="P116" i="6"/>
  <c r="P115" i="6" s="1"/>
  <c r="BK117" i="6"/>
  <c r="J117" i="6"/>
  <c r="BE117" i="6" s="1"/>
  <c r="BI114" i="6"/>
  <c r="BH114" i="6"/>
  <c r="BG114" i="6"/>
  <c r="BF114" i="6"/>
  <c r="T114" i="6"/>
  <c r="T113" i="6" s="1"/>
  <c r="R114" i="6"/>
  <c r="R113" i="6" s="1"/>
  <c r="P114" i="6"/>
  <c r="P113" i="6" s="1"/>
  <c r="BK114" i="6"/>
  <c r="BK113" i="6" s="1"/>
  <c r="J113" i="6" s="1"/>
  <c r="J66" i="6" s="1"/>
  <c r="J114" i="6"/>
  <c r="BE114" i="6" s="1"/>
  <c r="BI112" i="6"/>
  <c r="BH112" i="6"/>
  <c r="BG112" i="6"/>
  <c r="BF112" i="6"/>
  <c r="T112" i="6"/>
  <c r="R112" i="6"/>
  <c r="P112" i="6"/>
  <c r="BK112" i="6"/>
  <c r="J112" i="6"/>
  <c r="BE112" i="6" s="1"/>
  <c r="BI110" i="6"/>
  <c r="BH110" i="6"/>
  <c r="BG110" i="6"/>
  <c r="BF110" i="6"/>
  <c r="T110" i="6"/>
  <c r="R110" i="6"/>
  <c r="P110" i="6"/>
  <c r="P107" i="6" s="1"/>
  <c r="BK110" i="6"/>
  <c r="J110" i="6"/>
  <c r="BE110" i="6"/>
  <c r="BI109" i="6"/>
  <c r="BH109" i="6"/>
  <c r="BG109" i="6"/>
  <c r="BF109" i="6"/>
  <c r="T109" i="6"/>
  <c r="T107" i="6" s="1"/>
  <c r="R109" i="6"/>
  <c r="P109" i="6"/>
  <c r="BK109" i="6"/>
  <c r="J109" i="6"/>
  <c r="BE109" i="6" s="1"/>
  <c r="BI108" i="6"/>
  <c r="BH108" i="6"/>
  <c r="BG108" i="6"/>
  <c r="BF108" i="6"/>
  <c r="T108" i="6"/>
  <c r="R108" i="6"/>
  <c r="R107" i="6" s="1"/>
  <c r="P108" i="6"/>
  <c r="BK108" i="6"/>
  <c r="BK107" i="6" s="1"/>
  <c r="J107" i="6" s="1"/>
  <c r="J65" i="6" s="1"/>
  <c r="J108" i="6"/>
  <c r="BE108" i="6"/>
  <c r="BI104" i="6"/>
  <c r="BH104" i="6"/>
  <c r="BG104" i="6"/>
  <c r="BF104" i="6"/>
  <c r="T104" i="6"/>
  <c r="T103" i="6" s="1"/>
  <c r="R104" i="6"/>
  <c r="R103" i="6"/>
  <c r="P104" i="6"/>
  <c r="P103" i="6" s="1"/>
  <c r="BK104" i="6"/>
  <c r="BK103" i="6"/>
  <c r="J103" i="6" s="1"/>
  <c r="J64" i="6" s="1"/>
  <c r="J104" i="6"/>
  <c r="BE104" i="6" s="1"/>
  <c r="J63" i="6"/>
  <c r="BI99" i="6"/>
  <c r="BH99" i="6"/>
  <c r="BG99" i="6"/>
  <c r="BF99" i="6"/>
  <c r="T99" i="6"/>
  <c r="R99" i="6"/>
  <c r="P99" i="6"/>
  <c r="BK99" i="6"/>
  <c r="J99" i="6"/>
  <c r="BE99" i="6"/>
  <c r="BI96" i="6"/>
  <c r="F36" i="6" s="1"/>
  <c r="BD59" i="1" s="1"/>
  <c r="BH96" i="6"/>
  <c r="BG96" i="6"/>
  <c r="BF96" i="6"/>
  <c r="T96" i="6"/>
  <c r="R96" i="6"/>
  <c r="P96" i="6"/>
  <c r="BK96" i="6"/>
  <c r="J96" i="6"/>
  <c r="BE96" i="6" s="1"/>
  <c r="BI93" i="6"/>
  <c r="BH93" i="6"/>
  <c r="F35" i="6"/>
  <c r="BC59" i="1" s="1"/>
  <c r="BG93" i="6"/>
  <c r="F34" i="6" s="1"/>
  <c r="BB59" i="1" s="1"/>
  <c r="BF93" i="6"/>
  <c r="J33" i="6"/>
  <c r="AW59" i="1" s="1"/>
  <c r="T93" i="6"/>
  <c r="T92" i="6" s="1"/>
  <c r="R93" i="6"/>
  <c r="R92" i="6" s="1"/>
  <c r="P93" i="6"/>
  <c r="P92" i="6" s="1"/>
  <c r="BK93" i="6"/>
  <c r="BK92" i="6" s="1"/>
  <c r="J93" i="6"/>
  <c r="BE93" i="6" s="1"/>
  <c r="F87" i="6"/>
  <c r="J86" i="6"/>
  <c r="F86" i="6"/>
  <c r="F84" i="6"/>
  <c r="E82" i="6"/>
  <c r="F56" i="6"/>
  <c r="J55" i="6"/>
  <c r="F55" i="6"/>
  <c r="F53" i="6"/>
  <c r="E51" i="6"/>
  <c r="J14" i="6"/>
  <c r="J53" i="6" s="1"/>
  <c r="E7" i="6"/>
  <c r="E78" i="6" s="1"/>
  <c r="AY57" i="1"/>
  <c r="AX57" i="1"/>
  <c r="BI120" i="5"/>
  <c r="BH120" i="5"/>
  <c r="BG120" i="5"/>
  <c r="BF120" i="5"/>
  <c r="T120" i="5"/>
  <c r="T119" i="5"/>
  <c r="R120" i="5"/>
  <c r="R119" i="5" s="1"/>
  <c r="P120" i="5"/>
  <c r="P119" i="5" s="1"/>
  <c r="BK120" i="5"/>
  <c r="BK119" i="5" s="1"/>
  <c r="J119" i="5" s="1"/>
  <c r="J63" i="5" s="1"/>
  <c r="J120" i="5"/>
  <c r="BE120" i="5"/>
  <c r="BI117" i="5"/>
  <c r="BH117" i="5"/>
  <c r="BG117" i="5"/>
  <c r="BF117" i="5"/>
  <c r="T117" i="5"/>
  <c r="R117" i="5"/>
  <c r="P117" i="5"/>
  <c r="BK117" i="5"/>
  <c r="J117" i="5"/>
  <c r="BE117" i="5"/>
  <c r="BI113" i="5"/>
  <c r="BH113" i="5"/>
  <c r="BG113" i="5"/>
  <c r="BF113" i="5"/>
  <c r="T113" i="5"/>
  <c r="R113" i="5"/>
  <c r="P113" i="5"/>
  <c r="BK113" i="5"/>
  <c r="J113" i="5"/>
  <c r="BE113" i="5" s="1"/>
  <c r="BI111" i="5"/>
  <c r="BH111" i="5"/>
  <c r="BG111" i="5"/>
  <c r="BF111" i="5"/>
  <c r="T111" i="5"/>
  <c r="R111" i="5"/>
  <c r="P111" i="5"/>
  <c r="BK111" i="5"/>
  <c r="J111" i="5"/>
  <c r="BE111" i="5" s="1"/>
  <c r="BI110" i="5"/>
  <c r="BH110" i="5"/>
  <c r="BG110" i="5"/>
  <c r="BF110" i="5"/>
  <c r="T110" i="5"/>
  <c r="R110" i="5"/>
  <c r="P110" i="5"/>
  <c r="BK110" i="5"/>
  <c r="J110" i="5"/>
  <c r="BE110" i="5" s="1"/>
  <c r="BI108" i="5"/>
  <c r="BH108" i="5"/>
  <c r="BG108" i="5"/>
  <c r="BF108" i="5"/>
  <c r="T108" i="5"/>
  <c r="R108" i="5"/>
  <c r="P108" i="5"/>
  <c r="BK108" i="5"/>
  <c r="J108" i="5"/>
  <c r="BE108" i="5"/>
  <c r="BI107" i="5"/>
  <c r="BH107" i="5"/>
  <c r="BG107" i="5"/>
  <c r="BF107" i="5"/>
  <c r="T107" i="5"/>
  <c r="R107" i="5"/>
  <c r="P107" i="5"/>
  <c r="BK107" i="5"/>
  <c r="J107" i="5"/>
  <c r="BE107" i="5" s="1"/>
  <c r="BI105" i="5"/>
  <c r="BH105" i="5"/>
  <c r="BG105" i="5"/>
  <c r="BF105" i="5"/>
  <c r="T105" i="5"/>
  <c r="R105" i="5"/>
  <c r="P105" i="5"/>
  <c r="BK105" i="5"/>
  <c r="J105" i="5"/>
  <c r="BE105" i="5"/>
  <c r="BI100" i="5"/>
  <c r="BH100" i="5"/>
  <c r="BG100" i="5"/>
  <c r="BF100" i="5"/>
  <c r="T100" i="5"/>
  <c r="R100" i="5"/>
  <c r="P100" i="5"/>
  <c r="BK100" i="5"/>
  <c r="J100" i="5"/>
  <c r="BE100" i="5" s="1"/>
  <c r="BI99" i="5"/>
  <c r="BH99" i="5"/>
  <c r="BG99" i="5"/>
  <c r="BF99" i="5"/>
  <c r="T99" i="5"/>
  <c r="R99" i="5"/>
  <c r="P99" i="5"/>
  <c r="BK99" i="5"/>
  <c r="J99" i="5"/>
  <c r="BE99" i="5"/>
  <c r="BI97" i="5"/>
  <c r="BH97" i="5"/>
  <c r="BG97" i="5"/>
  <c r="BF97" i="5"/>
  <c r="T97" i="5"/>
  <c r="R97" i="5"/>
  <c r="P97" i="5"/>
  <c r="BK97" i="5"/>
  <c r="J97" i="5"/>
  <c r="BE97" i="5" s="1"/>
  <c r="BI96" i="5"/>
  <c r="BH96" i="5"/>
  <c r="BG96" i="5"/>
  <c r="BF96" i="5"/>
  <c r="T96" i="5"/>
  <c r="R96" i="5"/>
  <c r="P96" i="5"/>
  <c r="BK96" i="5"/>
  <c r="J96" i="5"/>
  <c r="BE96" i="5"/>
  <c r="BI93" i="5"/>
  <c r="BH93" i="5"/>
  <c r="BG93" i="5"/>
  <c r="BF93" i="5"/>
  <c r="T93" i="5"/>
  <c r="R93" i="5"/>
  <c r="P93" i="5"/>
  <c r="BK93" i="5"/>
  <c r="J93" i="5"/>
  <c r="BE93" i="5" s="1"/>
  <c r="BI88" i="5"/>
  <c r="F36" i="5" s="1"/>
  <c r="BD57" i="1" s="1"/>
  <c r="BH88" i="5"/>
  <c r="F35" i="5" s="1"/>
  <c r="BC57" i="1" s="1"/>
  <c r="BG88" i="5"/>
  <c r="F34" i="5" s="1"/>
  <c r="BB57" i="1" s="1"/>
  <c r="BF88" i="5"/>
  <c r="F33" i="5" s="1"/>
  <c r="BA57" i="1" s="1"/>
  <c r="J33" i="5"/>
  <c r="AW57" i="1" s="1"/>
  <c r="T88" i="5"/>
  <c r="T87" i="5" s="1"/>
  <c r="T86" i="5" s="1"/>
  <c r="T85" i="5" s="1"/>
  <c r="R88" i="5"/>
  <c r="R87" i="5" s="1"/>
  <c r="R86" i="5" s="1"/>
  <c r="R85" i="5" s="1"/>
  <c r="P88" i="5"/>
  <c r="P87" i="5" s="1"/>
  <c r="BK88" i="5"/>
  <c r="BK87" i="5" s="1"/>
  <c r="J88" i="5"/>
  <c r="BE88" i="5" s="1"/>
  <c r="F82" i="5"/>
  <c r="J81" i="5"/>
  <c r="F81" i="5"/>
  <c r="F79" i="5"/>
  <c r="E77" i="5"/>
  <c r="F56" i="5"/>
  <c r="J55" i="5"/>
  <c r="F55" i="5"/>
  <c r="F53" i="5"/>
  <c r="E51" i="5"/>
  <c r="J79" i="5"/>
  <c r="E7" i="5"/>
  <c r="E73" i="5" s="1"/>
  <c r="AY56" i="1"/>
  <c r="AX56" i="1"/>
  <c r="BI120" i="4"/>
  <c r="BH120" i="4"/>
  <c r="BG120" i="4"/>
  <c r="BF120" i="4"/>
  <c r="T120" i="4"/>
  <c r="T119" i="4" s="1"/>
  <c r="R120" i="4"/>
  <c r="R119" i="4" s="1"/>
  <c r="P120" i="4"/>
  <c r="P119" i="4"/>
  <c r="BK120" i="4"/>
  <c r="BK119" i="4" s="1"/>
  <c r="J119" i="4" s="1"/>
  <c r="J64" i="4" s="1"/>
  <c r="J120" i="4"/>
  <c r="BE120" i="4"/>
  <c r="BI117" i="4"/>
  <c r="BH117" i="4"/>
  <c r="BG117" i="4"/>
  <c r="BF117" i="4"/>
  <c r="T117" i="4"/>
  <c r="R117" i="4"/>
  <c r="P117" i="4"/>
  <c r="BK117" i="4"/>
  <c r="J117" i="4"/>
  <c r="BE117" i="4"/>
  <c r="BI114" i="4"/>
  <c r="BH114" i="4"/>
  <c r="BG114" i="4"/>
  <c r="BF114" i="4"/>
  <c r="T114" i="4"/>
  <c r="R114" i="4"/>
  <c r="P114" i="4"/>
  <c r="BK114" i="4"/>
  <c r="J114" i="4"/>
  <c r="BE114" i="4" s="1"/>
  <c r="BI111" i="4"/>
  <c r="BH111" i="4"/>
  <c r="BG111" i="4"/>
  <c r="BF111" i="4"/>
  <c r="T111" i="4"/>
  <c r="R111" i="4"/>
  <c r="P111" i="4"/>
  <c r="BK111" i="4"/>
  <c r="J111" i="4"/>
  <c r="BE111" i="4"/>
  <c r="BI110" i="4"/>
  <c r="BH110" i="4"/>
  <c r="BG110" i="4"/>
  <c r="BF110" i="4"/>
  <c r="T110" i="4"/>
  <c r="R110" i="4"/>
  <c r="P110" i="4"/>
  <c r="BK110" i="4"/>
  <c r="J110" i="4"/>
  <c r="BE110" i="4" s="1"/>
  <c r="BI107" i="4"/>
  <c r="BH107" i="4"/>
  <c r="BG107" i="4"/>
  <c r="BF107" i="4"/>
  <c r="T107" i="4"/>
  <c r="T106" i="4"/>
  <c r="R107" i="4"/>
  <c r="R106" i="4" s="1"/>
  <c r="P107" i="4"/>
  <c r="P106" i="4" s="1"/>
  <c r="BK107" i="4"/>
  <c r="BK106" i="4" s="1"/>
  <c r="J106" i="4" s="1"/>
  <c r="J63" i="4" s="1"/>
  <c r="J107" i="4"/>
  <c r="BE107" i="4"/>
  <c r="BI103" i="4"/>
  <c r="BH103" i="4"/>
  <c r="BG103" i="4"/>
  <c r="BF103" i="4"/>
  <c r="T103" i="4"/>
  <c r="R103" i="4"/>
  <c r="P103" i="4"/>
  <c r="BK103" i="4"/>
  <c r="J103" i="4"/>
  <c r="BE103" i="4"/>
  <c r="BI101" i="4"/>
  <c r="BH101" i="4"/>
  <c r="BG101" i="4"/>
  <c r="BF101" i="4"/>
  <c r="T101" i="4"/>
  <c r="R101" i="4"/>
  <c r="P101" i="4"/>
  <c r="BK101" i="4"/>
  <c r="J101" i="4"/>
  <c r="BE101" i="4" s="1"/>
  <c r="BI99" i="4"/>
  <c r="BH99" i="4"/>
  <c r="BG99" i="4"/>
  <c r="BF99" i="4"/>
  <c r="T99" i="4"/>
  <c r="R99" i="4"/>
  <c r="P99" i="4"/>
  <c r="BK99" i="4"/>
  <c r="J99" i="4"/>
  <c r="BE99" i="4" s="1"/>
  <c r="BI96" i="4"/>
  <c r="BH96" i="4"/>
  <c r="BG96" i="4"/>
  <c r="BF96" i="4"/>
  <c r="T96" i="4"/>
  <c r="R96" i="4"/>
  <c r="P96" i="4"/>
  <c r="BK96" i="4"/>
  <c r="J96" i="4"/>
  <c r="BE96" i="4" s="1"/>
  <c r="BI94" i="4"/>
  <c r="BH94" i="4"/>
  <c r="BG94" i="4"/>
  <c r="BF94" i="4"/>
  <c r="T94" i="4"/>
  <c r="R94" i="4"/>
  <c r="P94" i="4"/>
  <c r="BK94" i="4"/>
  <c r="J94" i="4"/>
  <c r="BE94" i="4"/>
  <c r="BI91" i="4"/>
  <c r="BH91" i="4"/>
  <c r="BG91" i="4"/>
  <c r="BF91" i="4"/>
  <c r="T91" i="4"/>
  <c r="R91" i="4"/>
  <c r="P91" i="4"/>
  <c r="BK91" i="4"/>
  <c r="J91" i="4"/>
  <c r="BE91" i="4" s="1"/>
  <c r="BI89" i="4"/>
  <c r="F36" i="4" s="1"/>
  <c r="BD56" i="1" s="1"/>
  <c r="BD55" i="1" s="1"/>
  <c r="BH89" i="4"/>
  <c r="F35" i="4" s="1"/>
  <c r="BC56" i="1" s="1"/>
  <c r="BC55" i="1" s="1"/>
  <c r="AY55" i="1" s="1"/>
  <c r="BG89" i="4"/>
  <c r="F34" i="4" s="1"/>
  <c r="BB56" i="1" s="1"/>
  <c r="BB55" i="1" s="1"/>
  <c r="AX55" i="1" s="1"/>
  <c r="BF89" i="4"/>
  <c r="J33" i="4" s="1"/>
  <c r="AW56" i="1" s="1"/>
  <c r="T89" i="4"/>
  <c r="T88" i="4" s="1"/>
  <c r="R89" i="4"/>
  <c r="R88" i="4" s="1"/>
  <c r="R87" i="4" s="1"/>
  <c r="R86" i="4" s="1"/>
  <c r="P89" i="4"/>
  <c r="P88" i="4" s="1"/>
  <c r="BK89" i="4"/>
  <c r="BK88" i="4" s="1"/>
  <c r="J89" i="4"/>
  <c r="BE89" i="4"/>
  <c r="F83" i="4"/>
  <c r="J82" i="4"/>
  <c r="F82" i="4"/>
  <c r="F80" i="4"/>
  <c r="E78" i="4"/>
  <c r="F56" i="4"/>
  <c r="J55" i="4"/>
  <c r="F55" i="4"/>
  <c r="F53" i="4"/>
  <c r="E51" i="4"/>
  <c r="J53" i="4"/>
  <c r="E7" i="4"/>
  <c r="E74" i="4" s="1"/>
  <c r="AY54" i="1"/>
  <c r="AX54" i="1"/>
  <c r="BI120" i="3"/>
  <c r="BH120" i="3"/>
  <c r="BG120" i="3"/>
  <c r="BF120" i="3"/>
  <c r="T120" i="3"/>
  <c r="T119" i="3"/>
  <c r="R120" i="3"/>
  <c r="R119" i="3" s="1"/>
  <c r="P120" i="3"/>
  <c r="P119" i="3"/>
  <c r="BK120" i="3"/>
  <c r="BK119" i="3" s="1"/>
  <c r="J119" i="3" s="1"/>
  <c r="J66" i="3" s="1"/>
  <c r="J120" i="3"/>
  <c r="BE120" i="3" s="1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 s="1"/>
  <c r="BI109" i="3"/>
  <c r="BH109" i="3"/>
  <c r="BG109" i="3"/>
  <c r="BF109" i="3"/>
  <c r="T109" i="3"/>
  <c r="T108" i="3"/>
  <c r="R109" i="3"/>
  <c r="R108" i="3" s="1"/>
  <c r="P109" i="3"/>
  <c r="P108" i="3" s="1"/>
  <c r="BK109" i="3"/>
  <c r="J109" i="3"/>
  <c r="BE109" i="3" s="1"/>
  <c r="BI104" i="3"/>
  <c r="BH104" i="3"/>
  <c r="BG104" i="3"/>
  <c r="BF104" i="3"/>
  <c r="T104" i="3"/>
  <c r="T103" i="3"/>
  <c r="R104" i="3"/>
  <c r="R103" i="3" s="1"/>
  <c r="P104" i="3"/>
  <c r="P103" i="3" s="1"/>
  <c r="BK104" i="3"/>
  <c r="BK103" i="3" s="1"/>
  <c r="J103" i="3" s="1"/>
  <c r="J64" i="3" s="1"/>
  <c r="J104" i="3"/>
  <c r="BE104" i="3" s="1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 s="1"/>
  <c r="BI98" i="3"/>
  <c r="BH98" i="3"/>
  <c r="BG98" i="3"/>
  <c r="BF98" i="3"/>
  <c r="T98" i="3"/>
  <c r="R98" i="3"/>
  <c r="P98" i="3"/>
  <c r="BK98" i="3"/>
  <c r="J98" i="3"/>
  <c r="BE98" i="3" s="1"/>
  <c r="BI96" i="3"/>
  <c r="BH96" i="3"/>
  <c r="BG96" i="3"/>
  <c r="BF96" i="3"/>
  <c r="T96" i="3"/>
  <c r="R96" i="3"/>
  <c r="P96" i="3"/>
  <c r="BK96" i="3"/>
  <c r="J96" i="3"/>
  <c r="BE96" i="3" s="1"/>
  <c r="BI93" i="3"/>
  <c r="BH93" i="3"/>
  <c r="BG93" i="3"/>
  <c r="BF93" i="3"/>
  <c r="T93" i="3"/>
  <c r="T92" i="3" s="1"/>
  <c r="R93" i="3"/>
  <c r="P93" i="3"/>
  <c r="P92" i="3"/>
  <c r="BK93" i="3"/>
  <c r="J93" i="3"/>
  <c r="BE93" i="3"/>
  <c r="BI91" i="3"/>
  <c r="F36" i="3" s="1"/>
  <c r="BD54" i="1" s="1"/>
  <c r="BH91" i="3"/>
  <c r="BG91" i="3"/>
  <c r="F34" i="3" s="1"/>
  <c r="BB54" i="1" s="1"/>
  <c r="BF91" i="3"/>
  <c r="T91" i="3"/>
  <c r="T90" i="3" s="1"/>
  <c r="R91" i="3"/>
  <c r="R90" i="3" s="1"/>
  <c r="P91" i="3"/>
  <c r="P90" i="3" s="1"/>
  <c r="BK91" i="3"/>
  <c r="BK90" i="3" s="1"/>
  <c r="J91" i="3"/>
  <c r="BE91" i="3"/>
  <c r="F82" i="3"/>
  <c r="E80" i="3"/>
  <c r="F53" i="3"/>
  <c r="E51" i="3"/>
  <c r="J23" i="3"/>
  <c r="E23" i="3"/>
  <c r="J55" i="3" s="1"/>
  <c r="J22" i="3"/>
  <c r="J20" i="3"/>
  <c r="E20" i="3"/>
  <c r="F85" i="3" s="1"/>
  <c r="F56" i="3"/>
  <c r="J19" i="3"/>
  <c r="J17" i="3"/>
  <c r="E17" i="3"/>
  <c r="F84" i="3"/>
  <c r="F55" i="3"/>
  <c r="J16" i="3"/>
  <c r="J82" i="3"/>
  <c r="E7" i="3"/>
  <c r="E47" i="3" s="1"/>
  <c r="AY53" i="1"/>
  <c r="AX53" i="1"/>
  <c r="BI103" i="2"/>
  <c r="BH103" i="2"/>
  <c r="BG103" i="2"/>
  <c r="BF103" i="2"/>
  <c r="T103" i="2"/>
  <c r="R103" i="2"/>
  <c r="P103" i="2"/>
  <c r="BK103" i="2"/>
  <c r="BK96" i="2" s="1"/>
  <c r="J103" i="2"/>
  <c r="BE103" i="2" s="1"/>
  <c r="BI102" i="2"/>
  <c r="BH102" i="2"/>
  <c r="BG102" i="2"/>
  <c r="BF102" i="2"/>
  <c r="T102" i="2"/>
  <c r="R102" i="2"/>
  <c r="P102" i="2"/>
  <c r="BK102" i="2"/>
  <c r="J102" i="2"/>
  <c r="BE102" i="2" s="1"/>
  <c r="BI100" i="2"/>
  <c r="BH100" i="2"/>
  <c r="BG100" i="2"/>
  <c r="BF100" i="2"/>
  <c r="T100" i="2"/>
  <c r="R100" i="2"/>
  <c r="P100" i="2"/>
  <c r="BK100" i="2"/>
  <c r="J100" i="2"/>
  <c r="BE100" i="2" s="1"/>
  <c r="BI97" i="2"/>
  <c r="BH97" i="2"/>
  <c r="BG97" i="2"/>
  <c r="BF97" i="2"/>
  <c r="T97" i="2"/>
  <c r="R97" i="2"/>
  <c r="P97" i="2"/>
  <c r="P96" i="2" s="1"/>
  <c r="P95" i="2" s="1"/>
  <c r="BK97" i="2"/>
  <c r="J97" i="2"/>
  <c r="BE97" i="2"/>
  <c r="BI94" i="2"/>
  <c r="BH94" i="2"/>
  <c r="BG94" i="2"/>
  <c r="BF94" i="2"/>
  <c r="T94" i="2"/>
  <c r="T93" i="2" s="1"/>
  <c r="R94" i="2"/>
  <c r="R93" i="2" s="1"/>
  <c r="P94" i="2"/>
  <c r="P93" i="2"/>
  <c r="BK94" i="2"/>
  <c r="BK93" i="2" s="1"/>
  <c r="J94" i="2"/>
  <c r="BE94" i="2" s="1"/>
  <c r="BI90" i="2"/>
  <c r="F36" i="2"/>
  <c r="BD53" i="1" s="1"/>
  <c r="BH90" i="2"/>
  <c r="BG90" i="2"/>
  <c r="BF90" i="2"/>
  <c r="T90" i="2"/>
  <c r="T89" i="2" s="1"/>
  <c r="R90" i="2"/>
  <c r="R89" i="2" s="1"/>
  <c r="P90" i="2"/>
  <c r="P89" i="2" s="1"/>
  <c r="BK90" i="2"/>
  <c r="BK89" i="2"/>
  <c r="J89" i="2" s="1"/>
  <c r="J62" i="2" s="1"/>
  <c r="J90" i="2"/>
  <c r="BE90" i="2"/>
  <c r="F81" i="2"/>
  <c r="E79" i="2"/>
  <c r="F53" i="2"/>
  <c r="E51" i="2"/>
  <c r="J23" i="2"/>
  <c r="E23" i="2"/>
  <c r="J83" i="2" s="1"/>
  <c r="J55" i="2"/>
  <c r="J22" i="2"/>
  <c r="J20" i="2"/>
  <c r="E20" i="2"/>
  <c r="F84" i="2"/>
  <c r="F56" i="2"/>
  <c r="J19" i="2"/>
  <c r="J17" i="2"/>
  <c r="E17" i="2"/>
  <c r="F83" i="2" s="1"/>
  <c r="J16" i="2"/>
  <c r="J81" i="2"/>
  <c r="E7" i="2"/>
  <c r="E75" i="2"/>
  <c r="E47" i="2"/>
  <c r="AS61" i="1"/>
  <c r="AS58" i="1"/>
  <c r="AS55" i="1"/>
  <c r="AS51" i="1" s="1"/>
  <c r="AS52" i="1"/>
  <c r="L47" i="1"/>
  <c r="AM46" i="1"/>
  <c r="L46" i="1"/>
  <c r="AM44" i="1"/>
  <c r="L44" i="1"/>
  <c r="L42" i="1"/>
  <c r="L41" i="1"/>
  <c r="J53" i="3" l="1"/>
  <c r="BK115" i="6"/>
  <c r="J115" i="6" s="1"/>
  <c r="J67" i="6" s="1"/>
  <c r="J116" i="6"/>
  <c r="J68" i="6" s="1"/>
  <c r="J32" i="6"/>
  <c r="AV59" i="1" s="1"/>
  <c r="AT59" i="1" s="1"/>
  <c r="BK95" i="2"/>
  <c r="J95" i="2" s="1"/>
  <c r="J64" i="2" s="1"/>
  <c r="J96" i="2"/>
  <c r="J65" i="2" s="1"/>
  <c r="J92" i="6"/>
  <c r="J62" i="6" s="1"/>
  <c r="BK91" i="6"/>
  <c r="J91" i="6" s="1"/>
  <c r="J61" i="6" s="1"/>
  <c r="BD52" i="1"/>
  <c r="BD51" i="1" s="1"/>
  <c r="W30" i="1" s="1"/>
  <c r="F35" i="2"/>
  <c r="BC53" i="1" s="1"/>
  <c r="E76" i="3"/>
  <c r="P89" i="3"/>
  <c r="P88" i="3" s="1"/>
  <c r="AU54" i="1" s="1"/>
  <c r="F33" i="3"/>
  <c r="BA54" i="1" s="1"/>
  <c r="BK92" i="3"/>
  <c r="J92" i="3" s="1"/>
  <c r="J63" i="3" s="1"/>
  <c r="E47" i="6"/>
  <c r="P91" i="6"/>
  <c r="P90" i="6" s="1"/>
  <c r="AU59" i="1" s="1"/>
  <c r="F33" i="6"/>
  <c r="BA59" i="1" s="1"/>
  <c r="T116" i="6"/>
  <c r="T115" i="6" s="1"/>
  <c r="E47" i="7"/>
  <c r="R97" i="7"/>
  <c r="R93" i="7" s="1"/>
  <c r="R92" i="7" s="1"/>
  <c r="R127" i="7"/>
  <c r="J33" i="8"/>
  <c r="AW62" i="1" s="1"/>
  <c r="R88" i="8"/>
  <c r="R87" i="8" s="1"/>
  <c r="E47" i="4"/>
  <c r="P87" i="4"/>
  <c r="P86" i="4" s="1"/>
  <c r="AU56" i="1" s="1"/>
  <c r="AU55" i="1" s="1"/>
  <c r="R91" i="6"/>
  <c r="R116" i="6"/>
  <c r="R115" i="6" s="1"/>
  <c r="P93" i="7"/>
  <c r="F33" i="7"/>
  <c r="BA60" i="1" s="1"/>
  <c r="BK97" i="7"/>
  <c r="J97" i="7" s="1"/>
  <c r="J63" i="7" s="1"/>
  <c r="BK127" i="7"/>
  <c r="J127" i="7" s="1"/>
  <c r="J68" i="7" s="1"/>
  <c r="P135" i="7"/>
  <c r="P134" i="7" s="1"/>
  <c r="T109" i="8"/>
  <c r="J33" i="2"/>
  <c r="AW53" i="1" s="1"/>
  <c r="R96" i="2"/>
  <c r="R95" i="2" s="1"/>
  <c r="T89" i="3"/>
  <c r="T88" i="3" s="1"/>
  <c r="F35" i="3"/>
  <c r="BC54" i="1" s="1"/>
  <c r="BK108" i="3"/>
  <c r="J108" i="3" s="1"/>
  <c r="J65" i="3" s="1"/>
  <c r="J32" i="4"/>
  <c r="AV56" i="1" s="1"/>
  <c r="AT56" i="1" s="1"/>
  <c r="E47" i="5"/>
  <c r="P86" i="5"/>
  <c r="P85" i="5" s="1"/>
  <c r="AU57" i="1" s="1"/>
  <c r="T91" i="6"/>
  <c r="T90" i="6" s="1"/>
  <c r="BD58" i="1"/>
  <c r="J86" i="7"/>
  <c r="F34" i="7"/>
  <c r="BB60" i="1" s="1"/>
  <c r="BB58" i="1" s="1"/>
  <c r="T116" i="7"/>
  <c r="T93" i="7" s="1"/>
  <c r="T92" i="7" s="1"/>
  <c r="R135" i="7"/>
  <c r="R134" i="7" s="1"/>
  <c r="J53" i="8"/>
  <c r="F36" i="8"/>
  <c r="BD62" i="1" s="1"/>
  <c r="BD61" i="1" s="1"/>
  <c r="T88" i="2"/>
  <c r="T87" i="2" s="1"/>
  <c r="P88" i="2"/>
  <c r="P87" i="2" s="1"/>
  <c r="AU53" i="1" s="1"/>
  <c r="AU52" i="1" s="1"/>
  <c r="F34" i="2"/>
  <c r="BB53" i="1" s="1"/>
  <c r="BB52" i="1" s="1"/>
  <c r="T96" i="2"/>
  <c r="T95" i="2" s="1"/>
  <c r="J33" i="3"/>
  <c r="AW54" i="1" s="1"/>
  <c r="R92" i="3"/>
  <c r="T87" i="4"/>
  <c r="T86" i="4" s="1"/>
  <c r="BC58" i="1"/>
  <c r="AY58" i="1" s="1"/>
  <c r="BK88" i="8"/>
  <c r="J88" i="8" s="1"/>
  <c r="J61" i="8" s="1"/>
  <c r="P88" i="8"/>
  <c r="P87" i="8" s="1"/>
  <c r="AU62" i="1" s="1"/>
  <c r="AU61" i="1" s="1"/>
  <c r="J53" i="5"/>
  <c r="J80" i="4"/>
  <c r="J84" i="6"/>
  <c r="AX52" i="1"/>
  <c r="BK87" i="4"/>
  <c r="J88" i="4"/>
  <c r="J62" i="4" s="1"/>
  <c r="BA58" i="1"/>
  <c r="AW58" i="1" s="1"/>
  <c r="BK86" i="5"/>
  <c r="J87" i="5"/>
  <c r="J62" i="5" s="1"/>
  <c r="J32" i="8"/>
  <c r="AV62" i="1" s="1"/>
  <c r="AT62" i="1" s="1"/>
  <c r="F32" i="8"/>
  <c r="AZ62" i="1" s="1"/>
  <c r="AZ61" i="1" s="1"/>
  <c r="AV61" i="1" s="1"/>
  <c r="AT61" i="1" s="1"/>
  <c r="F32" i="2"/>
  <c r="AZ53" i="1" s="1"/>
  <c r="J32" i="3"/>
  <c r="AV54" i="1" s="1"/>
  <c r="AT54" i="1" s="1"/>
  <c r="R89" i="3"/>
  <c r="R88" i="3" s="1"/>
  <c r="J32" i="7"/>
  <c r="AV60" i="1" s="1"/>
  <c r="AT60" i="1" s="1"/>
  <c r="T88" i="8"/>
  <c r="T87" i="8" s="1"/>
  <c r="BK88" i="2"/>
  <c r="J93" i="2"/>
  <c r="J63" i="2" s="1"/>
  <c r="BK89" i="3"/>
  <c r="J90" i="3"/>
  <c r="J62" i="3" s="1"/>
  <c r="BK93" i="7"/>
  <c r="J94" i="7"/>
  <c r="J62" i="7" s="1"/>
  <c r="R88" i="2"/>
  <c r="R87" i="2" s="1"/>
  <c r="BC52" i="1"/>
  <c r="J32" i="5"/>
  <c r="AV57" i="1" s="1"/>
  <c r="AT57" i="1" s="1"/>
  <c r="J53" i="2"/>
  <c r="F55" i="2"/>
  <c r="J32" i="2"/>
  <c r="AV53" i="1" s="1"/>
  <c r="AT53" i="1" s="1"/>
  <c r="J84" i="3"/>
  <c r="F33" i="4"/>
  <c r="BA56" i="1" s="1"/>
  <c r="BA55" i="1" s="1"/>
  <c r="AW55" i="1" s="1"/>
  <c r="BK90" i="6"/>
  <c r="J90" i="6" s="1"/>
  <c r="BK134" i="7"/>
  <c r="J134" i="7" s="1"/>
  <c r="J69" i="7" s="1"/>
  <c r="F33" i="2"/>
  <c r="BA53" i="1" s="1"/>
  <c r="F32" i="3"/>
  <c r="AZ54" i="1" s="1"/>
  <c r="F32" i="4"/>
  <c r="AZ56" i="1" s="1"/>
  <c r="F32" i="5"/>
  <c r="AZ57" i="1" s="1"/>
  <c r="F32" i="6"/>
  <c r="AZ59" i="1" s="1"/>
  <c r="F32" i="7"/>
  <c r="AZ60" i="1" s="1"/>
  <c r="J89" i="8"/>
  <c r="J62" i="8" s="1"/>
  <c r="AX58" i="1" l="1"/>
  <c r="BB51" i="1"/>
  <c r="P92" i="7"/>
  <c r="AU60" i="1" s="1"/>
  <c r="AU58" i="1" s="1"/>
  <c r="AU51" i="1" s="1"/>
  <c r="AZ58" i="1"/>
  <c r="AV58" i="1" s="1"/>
  <c r="AT58" i="1" s="1"/>
  <c r="BA52" i="1"/>
  <c r="AZ52" i="1"/>
  <c r="AV52" i="1" s="1"/>
  <c r="BK87" i="8"/>
  <c r="J87" i="8" s="1"/>
  <c r="R90" i="6"/>
  <c r="J29" i="8"/>
  <c r="J60" i="8"/>
  <c r="AX51" i="1"/>
  <c r="W28" i="1"/>
  <c r="BK87" i="2"/>
  <c r="J87" i="2" s="1"/>
  <c r="J88" i="2"/>
  <c r="J61" i="2" s="1"/>
  <c r="J87" i="4"/>
  <c r="J61" i="4" s="1"/>
  <c r="BK86" i="4"/>
  <c r="J86" i="4" s="1"/>
  <c r="J29" i="6"/>
  <c r="J60" i="6"/>
  <c r="J89" i="3"/>
  <c r="J61" i="3" s="1"/>
  <c r="BK88" i="3"/>
  <c r="J88" i="3" s="1"/>
  <c r="J86" i="5"/>
  <c r="J61" i="5" s="1"/>
  <c r="BK85" i="5"/>
  <c r="J85" i="5" s="1"/>
  <c r="AZ55" i="1"/>
  <c r="AV55" i="1" s="1"/>
  <c r="AT55" i="1" s="1"/>
  <c r="BC51" i="1"/>
  <c r="AY52" i="1"/>
  <c r="AW52" i="1"/>
  <c r="BA51" i="1"/>
  <c r="J93" i="7"/>
  <c r="J61" i="7" s="1"/>
  <c r="BK92" i="7"/>
  <c r="J92" i="7" s="1"/>
  <c r="AZ51" i="1" l="1"/>
  <c r="W27" i="1"/>
  <c r="AW51" i="1"/>
  <c r="AK27" i="1" s="1"/>
  <c r="J29" i="3"/>
  <c r="J60" i="3"/>
  <c r="J29" i="4"/>
  <c r="J60" i="4"/>
  <c r="AV51" i="1"/>
  <c r="W26" i="1"/>
  <c r="W29" i="1"/>
  <c r="AY51" i="1"/>
  <c r="J38" i="6"/>
  <c r="AG59" i="1"/>
  <c r="J60" i="2"/>
  <c r="J29" i="2"/>
  <c r="J38" i="8"/>
  <c r="AG62" i="1"/>
  <c r="J29" i="7"/>
  <c r="J60" i="7"/>
  <c r="J29" i="5"/>
  <c r="J60" i="5"/>
  <c r="AT52" i="1"/>
  <c r="J38" i="5" l="1"/>
  <c r="AG57" i="1"/>
  <c r="AN57" i="1" s="1"/>
  <c r="J38" i="3"/>
  <c r="AG54" i="1"/>
  <c r="AN54" i="1" s="1"/>
  <c r="J38" i="7"/>
  <c r="AG60" i="1"/>
  <c r="AN60" i="1" s="1"/>
  <c r="J38" i="4"/>
  <c r="AG56" i="1"/>
  <c r="J38" i="2"/>
  <c r="AG53" i="1"/>
  <c r="AK26" i="1"/>
  <c r="AT51" i="1"/>
  <c r="AN62" i="1"/>
  <c r="AG61" i="1"/>
  <c r="AN61" i="1" s="1"/>
  <c r="AN59" i="1"/>
  <c r="AG58" i="1" l="1"/>
  <c r="AN58" i="1" s="1"/>
  <c r="AG52" i="1"/>
  <c r="AN53" i="1"/>
  <c r="AG55" i="1"/>
  <c r="AN55" i="1" s="1"/>
  <c r="AN56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<sst xmlns="http://schemas.openxmlformats.org/spreadsheetml/2006/main" count="4020" uniqueCount="770">
  <si>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</si>
  <si>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</si>
  <si>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</si>
  <si>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</si>
  <si>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</si>
  <si>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</si>
  <si>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</si>
  <si>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{880366a8-fb8f-4cff-a8ea-fdefe27623ec}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</si>
  <si>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</si>
  <si>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</si>
  <si>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</si>
  <si>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</si>
  <si>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</si>
  <si>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0,001</t>
  </si>
  <si>
    <t>Kód:</t>
  </si>
  <si>
    <t>ZL1</t>
  </si>
  <si>
    <t>Stavba:</t>
  </si>
  <si>
    <t>Stavební úpravy a přístavba komunitního centra BÉTEL</t>
  </si>
  <si>
    <t>KSO:</t>
  </si>
  <si>
    <t>CC-CZ:</t>
  </si>
  <si>
    <t>Místo:</t>
  </si>
  <si>
    <t xml:space="preserve">Bezručova čp.503, Chrastava </t>
  </si>
  <si>
    <t>Datum:</t>
  </si>
  <si>
    <t>Zadavatel:</t>
  </si>
  <si>
    <t>IČ:</t>
  </si>
  <si>
    <t>Sbor JB v Chrastavě, Bezručova 503, 46331 Chrastav</t>
  </si>
  <si>
    <t>DIČ:</t>
  </si>
  <si>
    <t>Uchazeč:</t>
  </si>
  <si>
    <t>03210910</t>
  </si>
  <si>
    <t>TOMIVOS s.r.o.</t>
  </si>
  <si>
    <t>CZ03210910</t>
  </si>
  <si>
    <t>Projektant:</t>
  </si>
  <si>
    <t>FS Vision, s.r.o. IČ: 22792902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</si>
  <si>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</si>
  <si>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</si>
  <si>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</si>
  <si>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</si>
  <si>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</si>
  <si>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</si>
  <si>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</si>
  <si>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</si>
  <si>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</si>
  <si>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</si>
  <si>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</si>
  <si>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</si>
  <si>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</si>
  <si>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</si>
  <si>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</si>
  <si>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</si>
  <si>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</si>
  <si>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</si>
  <si>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</si>
  <si>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</si>
  <si>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</si>
  <si>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</si>
  <si>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</si>
  <si>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</si>
  <si>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</si>
  <si>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</si>
  <si>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</si>
  <si>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</si>
  <si>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</si>
  <si>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</si>
  <si>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</si>
  <si>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</si>
  <si>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</si>
  <si>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</si>
  <si>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</si>
  <si>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</si>
  <si>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</si>
  <si>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</si>
  <si>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</si>
  <si>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</si>
  <si>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</si>
  <si>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 xml:space="preserve"> SO 01 - Změna č.1</t>
  </si>
  <si>
    <t>Úprava založení z důvodu výskytu hladiny spodní vody</t>
  </si>
  <si>
    <t>STA</t>
  </si>
  <si>
    <t>1</t>
  </si>
  <si>
    <t>{48effbfd-0773-46d9-9042-22bf1c633acc}</t>
  </si>
  <si>
    <t>2</t>
  </si>
  <si>
    <t>/</t>
  </si>
  <si>
    <t>Méněpráce</t>
  </si>
  <si>
    <t>Úprava založení</t>
  </si>
  <si>
    <t>Soupis</t>
  </si>
  <si>
    <t>{1689947b-876e-4917-9741-539c3bfd1b12}</t>
  </si>
  <si>
    <t>Vícepráce</t>
  </si>
  <si>
    <t>{5ed52649-796c-4f95-99b7-254a77ace90a}</t>
  </si>
  <si>
    <t>SO 01 - Změna č.2</t>
  </si>
  <si>
    <t>Změna nosné konstrukce stropu nad přístavbou v 1PP</t>
  </si>
  <si>
    <t>{d68a8e23-4f6d-4895-bd3d-79c1aeb65bbe}</t>
  </si>
  <si>
    <t>Změna nosné konstrukce stropu</t>
  </si>
  <si>
    <t>{5ace8799-b05a-4e7c-a0b6-0bccbd9b3d37}</t>
  </si>
  <si>
    <t>{4f26b415-d271-4efb-a0f5-343ae28ba98a}</t>
  </si>
  <si>
    <t>SO 01 - Změna č.3</t>
  </si>
  <si>
    <t>Vybourání stropu mezi 2.a 3. NP, nový PO podhled, vybourání celé střední stěny ve 2NP, ztužení táhly</t>
  </si>
  <si>
    <t>{b7c6fdb8-82fc-4609-aec9-ae2320ced3e9}</t>
  </si>
  <si>
    <t>{02a5c2ab-c323-4b7f-94ca-3056aabf842e}</t>
  </si>
  <si>
    <t>{e3334b76-0e12-41d0-9013-91d99c1e903f}</t>
  </si>
  <si>
    <t>SO 01  - Změna č.4</t>
  </si>
  <si>
    <t>Úprava skladby podlahy v 1PP - P0 a P6a</t>
  </si>
  <si>
    <t>{8531b16d-93a9-4763-8222-d348a67c68ff}</t>
  </si>
  <si>
    <t>{e7c05ab9-b80e-49eb-b1d3-cf7e3d5f14a0}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</si>
  <si>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</si>
  <si>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</si>
  <si>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</si>
  <si>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</si>
  <si>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</si>
  <si>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</si>
  <si>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</si>
  <si>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 SO 01 - Změna č.1 - Úprava založení z důvodu výskytu hladiny spodní vody</t>
  </si>
  <si>
    <t>Soupis:</t>
  </si>
  <si>
    <t>Méněpráce - Úprava založení</t>
  </si>
  <si>
    <t xml:space="preserve">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</si>
  <si>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</si>
  <si>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</si>
  <si>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</si>
  <si>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</si>
  <si>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</si>
  <si>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</si>
  <si>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2 - Zakládání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</si>
  <si>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</si>
  <si>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</si>
  <si>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</si>
  <si>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</si>
  <si>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</si>
  <si>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</si>
  <si>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</si>
  <si>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</si>
  <si>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</si>
  <si>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</si>
  <si>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</si>
  <si>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</si>
  <si>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</si>
  <si>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</si>
  <si>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</si>
  <si>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</si>
  <si>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</si>
  <si>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</si>
  <si>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</si>
  <si>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</si>
  <si>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Zakládání</t>
  </si>
  <si>
    <t>35</t>
  </si>
  <si>
    <t>K</t>
  </si>
  <si>
    <t>274361821</t>
  </si>
  <si>
    <t>Výztuž základových pásů betonářskou ocelí 10 505 (R)</t>
  </si>
  <si>
    <t>t</t>
  </si>
  <si>
    <t>4</t>
  </si>
  <si>
    <t>1904787727</t>
  </si>
  <si>
    <t>VV</t>
  </si>
  <si>
    <t>-((2,3+1,35+12,91+6,375+0,3+3,225+0,3+3+3+1,75+2,625)-1-1,7*2)/0,2*2*1,1*1*0,89/1000"trny pro propojení se zdivo 1PP</t>
  </si>
  <si>
    <t>Součet</t>
  </si>
  <si>
    <t>998</t>
  </si>
  <si>
    <t>Přesun hmot</t>
  </si>
  <si>
    <t>321</t>
  </si>
  <si>
    <t>998017002</t>
  </si>
  <si>
    <t>Přesun hmot s omezením mechanizace pro budovy v do 12 m</t>
  </si>
  <si>
    <t>1759391393</t>
  </si>
  <si>
    <t>PSV</t>
  </si>
  <si>
    <t>Práce a dodávky PSV</t>
  </si>
  <si>
    <t>711</t>
  </si>
  <si>
    <t>Izolace proti vodě, vlhkosti a plynům</t>
  </si>
  <si>
    <t>343</t>
  </si>
  <si>
    <t>711748088</t>
  </si>
  <si>
    <t>Izolace proti vodě opracování prostupů výztuže přitavením pásu</t>
  </si>
  <si>
    <t>kus</t>
  </si>
  <si>
    <t>16</t>
  </si>
  <si>
    <t>633477861</t>
  </si>
  <si>
    <t>((2,3+1,35+12,91+6,375+0,3+3,225+0,3+3+3+1,75+2,625)-1-1,7*2)/0,2*2" zdivo 1PP svislé - opracování prutů výztuže v 1PP</t>
  </si>
  <si>
    <t>-327"po zaokrouhlení</t>
  </si>
  <si>
    <t>344</t>
  </si>
  <si>
    <t>M</t>
  </si>
  <si>
    <t>62852254.2</t>
  </si>
  <si>
    <t>pásy s modifikovaným asfaltem tl. 4,0 mm vložka polyesterové rouno minerální jemnozrnný posyp</t>
  </si>
  <si>
    <t>m2</t>
  </si>
  <si>
    <t>32</t>
  </si>
  <si>
    <t>-2091850267</t>
  </si>
  <si>
    <t>-327*0,12 "Přepočtené koeficientem množství</t>
  </si>
  <si>
    <t>345</t>
  </si>
  <si>
    <t>998711102</t>
  </si>
  <si>
    <t>Přesun hmot tonážní pro izolace proti vodě, vlhkosti a plynům v objektech výšky do 12 m</t>
  </si>
  <si>
    <t>371321659</t>
  </si>
  <si>
    <t>346</t>
  </si>
  <si>
    <t>998711181</t>
  </si>
  <si>
    <t>Příplatek k přesunu hmot tonážní 711 prováděný bez použití mechanizace</t>
  </si>
  <si>
    <t>-287305333</t>
  </si>
  <si>
    <t>Vícepráce - Úprava založení</t>
  </si>
  <si>
    <t xml:space="preserve">    1 - Zemní práce</t>
  </si>
  <si>
    <t xml:space="preserve">    3 - Svislé a kompletní konstrukce</t>
  </si>
  <si>
    <t xml:space="preserve">    63 - Podlahy a podlahové konstrukce</t>
  </si>
  <si>
    <t>Zemní práce</t>
  </si>
  <si>
    <t>750</t>
  </si>
  <si>
    <t>115101202</t>
  </si>
  <si>
    <t>Čerpání vody na dopravní výšku do 10 m průměrný přítok do 1000 l/min</t>
  </si>
  <si>
    <t>hod</t>
  </si>
  <si>
    <t>CS ÚRS 2018 02</t>
  </si>
  <si>
    <t>-826583452</t>
  </si>
  <si>
    <t>31</t>
  </si>
  <si>
    <t>213311113</t>
  </si>
  <si>
    <t>Polštáře zhutněné pod základy z kameniva drceného frakce 16 až 63 mm</t>
  </si>
  <si>
    <t>m3</t>
  </si>
  <si>
    <t>-404020959</t>
  </si>
  <si>
    <t>0,2*(13,5*0,8+12,8*0,8+1,75*0,8+1,13*0,8+1,4*1,4+0,7*2,45)+0,2*0,7*(4,225+2,45)"pasy zpevnění nestabilní základové spáry</t>
  </si>
  <si>
    <t>751</t>
  </si>
  <si>
    <t>273313511</t>
  </si>
  <si>
    <t>Základové desky z betonu tř. C 12/15</t>
  </si>
  <si>
    <t>741308498</t>
  </si>
  <si>
    <t>18</t>
  </si>
  <si>
    <t>752</t>
  </si>
  <si>
    <t>273351121</t>
  </si>
  <si>
    <t>Zřízení bednění základových desek</t>
  </si>
  <si>
    <t>-1454550811</t>
  </si>
  <si>
    <t>0,25*(12,5+10,6+2,8+1,8)</t>
  </si>
  <si>
    <t>753</t>
  </si>
  <si>
    <t>273351122</t>
  </si>
  <si>
    <t>Odstranění bednění základových desek</t>
  </si>
  <si>
    <t>-559740533</t>
  </si>
  <si>
    <t>274321311</t>
  </si>
  <si>
    <t>Základové pasy ze ŽB bez zvýšených nároků na prostředí tř. C 16/20</t>
  </si>
  <si>
    <t>548687246</t>
  </si>
  <si>
    <t>0,8*(13,5*0,1+12,8*0,15+1,75*0,1+1,58*0,1+1,7*1,7-1,4*1,4+0,1*2,45)+0,55*0,1*(4,225+2,45)"pasy navýšení z důvodu bortění boků pasů do výkopu</t>
  </si>
  <si>
    <t>3</t>
  </si>
  <si>
    <t>Svislé a kompletní konstrukce</t>
  </si>
  <si>
    <t>45</t>
  </si>
  <si>
    <t>311361821</t>
  </si>
  <si>
    <t>Výztuž nosných zdí betonářskou ocelí 10 505</t>
  </si>
  <si>
    <t>-417046353</t>
  </si>
  <si>
    <t>(2,3+1,35+12,91+6,375+0,3+3,225+0,3)*2*4*0,89/1000" zdivo 1PP vodorovné pr.12</t>
  </si>
  <si>
    <t>-(2,3+1,35+12,91+6,375+0,3+3,225+0,3)*2*4*0,42/1000" zdivo 1PP vodorovné pr.8</t>
  </si>
  <si>
    <t>Součet"záměna v spodních 4 řadách - nekotví se trny do základů</t>
  </si>
  <si>
    <t>63</t>
  </si>
  <si>
    <t>Podlahy a podlahové konstrukce</t>
  </si>
  <si>
    <t>169</t>
  </si>
  <si>
    <t>631311125</t>
  </si>
  <si>
    <t>Mazanina tl do 120 mm z betonu prostého bez zvýšených nároků na prostředí tř. C 20/25</t>
  </si>
  <si>
    <t>-2055775708</t>
  </si>
  <si>
    <t>(6,025*2,45+(2,915+1,4+2,515+2,38)*4,225-1,4*1,4-1,75*2,38+2,825*2,45)*0,12"podkladak dle P6 - správná výměra dle PD</t>
  </si>
  <si>
    <t>-(6,025*2,45+(2,915+1,4+2,965+1,93)*1,225-1,4*1,4-1,75*1,93+2,825*2,45+1,28*2,45)*0,12"podkladak dle P5 - chybná výměra dle PD</t>
  </si>
  <si>
    <t>0,1*(4,225*9,2-1,4*1,4-2,38*1,75)"zvýšení tl. podklad. betonu pr.100mm  pod mč.014 z důvodu strhnutí (zvodnělé) poškozené vrtvy zeminy</t>
  </si>
  <si>
    <t>755</t>
  </si>
  <si>
    <t>631319173</t>
  </si>
  <si>
    <t>Příplatek k mazanině tl do 120 mm za stržení povrchu spodní vrstvy před vložením výztuže</t>
  </si>
  <si>
    <t>1141188616</t>
  </si>
  <si>
    <t>754</t>
  </si>
  <si>
    <t>631362021</t>
  </si>
  <si>
    <t>Výztuž mazanin svařovanými sítěmi Kari</t>
  </si>
  <si>
    <t>-1024745657</t>
  </si>
  <si>
    <t>-(6,025*2,45+(2,915+1,4+2,965+1,93)*1,225-1,4*1,4-1,75*1,93+2,825*2,45+1,28*2,45)*4,44/1000*1,25"podkladak dle P5 - původní výměra</t>
  </si>
  <si>
    <t>(12*3,3+5*9,5)*4,44/1000*1,25"podkladak dle P6 - skutečnost</t>
  </si>
  <si>
    <t>2032231111</t>
  </si>
  <si>
    <t>SO 01 - Změna č.2 - Změna nosné konstrukce stropu nad přístavbou v 1PP</t>
  </si>
  <si>
    <t>Méněpráce - Změna nosné konstrukce stropu</t>
  </si>
  <si>
    <t xml:space="preserve">    4 - Vodorovné konstrukce</t>
  </si>
  <si>
    <t>51</t>
  </si>
  <si>
    <t>317168026</t>
  </si>
  <si>
    <t>Překlad keramický plochý š 145 mm dl 2250 mm</t>
  </si>
  <si>
    <t>-883907065</t>
  </si>
  <si>
    <t>-2"1PP</t>
  </si>
  <si>
    <t>55</t>
  </si>
  <si>
    <t>317234410</t>
  </si>
  <si>
    <t>Vyzdívka mezi nosníky z cihel pálených na MC</t>
  </si>
  <si>
    <t>673685005</t>
  </si>
  <si>
    <t>-(0,3*(1,2*2+2,2)*0,12+0,3*0,16*2,3)"v ZB 1PP</t>
  </si>
  <si>
    <t>56</t>
  </si>
  <si>
    <t>317941121</t>
  </si>
  <si>
    <t>Osazování ocelových válcovaných nosníků na zdivu I, IE, U, UE nebo L do č 12</t>
  </si>
  <si>
    <t>-874045183</t>
  </si>
  <si>
    <t>-(3*1,2*2+3*2,2)*10,4/1000"překlady 1PP</t>
  </si>
  <si>
    <t>57</t>
  </si>
  <si>
    <t>130107440</t>
  </si>
  <si>
    <t>ocel profilová IPE, v jakosti 11 375, h=120 mm</t>
  </si>
  <si>
    <t>8</t>
  </si>
  <si>
    <t>-956534282</t>
  </si>
  <si>
    <t>(3*1,2*2+3*2,2)*10,4/1000"překlady 1PP</t>
  </si>
  <si>
    <t>-0,144*1,05 "Přepočtené koeficientem množství</t>
  </si>
  <si>
    <t>58</t>
  </si>
  <si>
    <t>317941123</t>
  </si>
  <si>
    <t>Osazování ocelových válcovaných nosníků na zdivu I, IE, U, UE nebo L do č 22</t>
  </si>
  <si>
    <t>1054977929</t>
  </si>
  <si>
    <t>-3*2,3*15,8/1000"IPE 160 - 1PP</t>
  </si>
  <si>
    <t>59</t>
  </si>
  <si>
    <t>130107180</t>
  </si>
  <si>
    <t>ocel profilová IPN, v jakosti 11 375, h=160 mm</t>
  </si>
  <si>
    <t>-854558892</t>
  </si>
  <si>
    <t>-0,109*1,05 "Přepočtené koeficientem množství</t>
  </si>
  <si>
    <t>70</t>
  </si>
  <si>
    <t>346244381</t>
  </si>
  <si>
    <t>Plentování jednostranné v do 200 mm válcovaných nosníků cihlami</t>
  </si>
  <si>
    <t>1462330004</t>
  </si>
  <si>
    <t>-(0,15*2*(1,2*2+2,2)+0,2*2*2,3)"v ZB 1PP</t>
  </si>
  <si>
    <t>Vodorovné konstrukce</t>
  </si>
  <si>
    <t>76</t>
  </si>
  <si>
    <t>411354224</t>
  </si>
  <si>
    <t>Bednění stropů ztracené z hraněných trapézových vln v do 92 mm plech lesklý tl 0,88 mm</t>
  </si>
  <si>
    <t>-881958539</t>
  </si>
  <si>
    <t>-(3,1*(6,375+0,3+3,225)+9,41*(2,625+1,75+0,1)-2,23*1,75)"1PP</t>
  </si>
  <si>
    <t>77</t>
  </si>
  <si>
    <t>411354271</t>
  </si>
  <si>
    <t>Příplatek k ztracenému bednění stropů za lože z MC</t>
  </si>
  <si>
    <t>273376114</t>
  </si>
  <si>
    <t>78</t>
  </si>
  <si>
    <t>411361821</t>
  </si>
  <si>
    <t>Výztuž stropů betonářskou ocelí 10 505</t>
  </si>
  <si>
    <t>-357570313</t>
  </si>
  <si>
    <t>-(2,9*10,7/0,24+8/0,24*1,6+2,625/0,24*10)*1,1*0,62/1000"strop na 1PP</t>
  </si>
  <si>
    <t>87</t>
  </si>
  <si>
    <t>413941123</t>
  </si>
  <si>
    <t>Osazování ocelových válcovaných nosníků stropů I, IE, U, UE nebo L do č. 22</t>
  </si>
  <si>
    <t>-1231394072</t>
  </si>
  <si>
    <t>-(3*6*15,8/1000+3*5*15,8/1000+4,5*3*15/1000)"strop nad 1PP</t>
  </si>
  <si>
    <t>88</t>
  </si>
  <si>
    <t>130107480</t>
  </si>
  <si>
    <t>ocel profilová IPE, v jakosti 11 375, h=160 mm</t>
  </si>
  <si>
    <t>1019802333</t>
  </si>
  <si>
    <t>-0,724*1,05 "Přepočtené koeficientem množství</t>
  </si>
  <si>
    <t>844738392</t>
  </si>
  <si>
    <t>Vícepráce - Změna nosné konstrukce stropu</t>
  </si>
  <si>
    <t>73</t>
  </si>
  <si>
    <t>411322525</t>
  </si>
  <si>
    <t>Stropy trámové nebo kazetové ze ŽB tř. C 20/25</t>
  </si>
  <si>
    <t>-1489926942</t>
  </si>
  <si>
    <t>-0,1*(2,9*10,7+9,7*4,7-1,5*2)"strop na 1PP - původní</t>
  </si>
  <si>
    <t>+0,12*(2,9*10,7+9,7*4,7-1,5*2)"strop na 1PP - nový</t>
  </si>
  <si>
    <t>0,1*0,3*(2,2+2,2+2,2+1,1+1,1)"překlady - nový</t>
  </si>
  <si>
    <t>74</t>
  </si>
  <si>
    <t>411351011</t>
  </si>
  <si>
    <t>Zřízení bednění stropů deskových tl do 25 cm bez podpěrné kce</t>
  </si>
  <si>
    <t>296089430</t>
  </si>
  <si>
    <t>(3,225*3+6,375*2,6+9,41*4,4-0,4*0,4-2,23*1,75)"dno</t>
  </si>
  <si>
    <t>75</t>
  </si>
  <si>
    <t>411351012</t>
  </si>
  <si>
    <t>Odstranění bednění stropů deskových tl do 25 cm bez podpěrné kce</t>
  </si>
  <si>
    <t>726457978</t>
  </si>
  <si>
    <t>772</t>
  </si>
  <si>
    <t>411354311</t>
  </si>
  <si>
    <t>Zřízení podpěrné konstrukce stropů výšky do 4 m tl do 15 cm</t>
  </si>
  <si>
    <t>-1173236555</t>
  </si>
  <si>
    <t>773</t>
  </si>
  <si>
    <t>411354312</t>
  </si>
  <si>
    <t>Odstranění podpěrné konstrukce stropů výšky do 4 m tl do 15 cm</t>
  </si>
  <si>
    <t>-785308221</t>
  </si>
  <si>
    <t>79</t>
  </si>
  <si>
    <t>411362021</t>
  </si>
  <si>
    <t>Výztuž stropů svařovanými sítěmi Kari</t>
  </si>
  <si>
    <t>-142587100</t>
  </si>
  <si>
    <t>(12,5*4,6-2,2*2+2,8*5,7)*7,99/1000*1,3"spodní - nové</t>
  </si>
  <si>
    <t>(12,5*4,6-2,2*2+2,8*5,7)*3,03/1000*1,3"horní - nové</t>
  </si>
  <si>
    <t>-(2,9*10,7+9,7*4,7-1,5*2)*3,08*1,25/1000"strop na 1PP - 100*100*5 - původní</t>
  </si>
  <si>
    <t>Součet"strop nad 1NP</t>
  </si>
  <si>
    <t>81</t>
  </si>
  <si>
    <t>413351111</t>
  </si>
  <si>
    <t>Zřízení bednění nosníků a průvlaků bez podpěrné kce výšky do 100 cm</t>
  </si>
  <si>
    <t>-2097207107</t>
  </si>
  <si>
    <t>(0,3+0,1+0,1)*(0,8+0,8+1,7+1,7+1,7)"překlady součást stropu - 1PP</t>
  </si>
  <si>
    <t>82</t>
  </si>
  <si>
    <t>413351112</t>
  </si>
  <si>
    <t>Odstranění bednění nosníků a průvlaků bez podpěrné kce výšky do 100 cm</t>
  </si>
  <si>
    <t>-974908207</t>
  </si>
  <si>
    <t>83</t>
  </si>
  <si>
    <t>413352111</t>
  </si>
  <si>
    <t>Zřízení podpěrné konstrukce nosníků výšky podepření do 4 m pro nosník výšky do 100 cm</t>
  </si>
  <si>
    <t>900786104</t>
  </si>
  <si>
    <t>(0,3)*(0,8+0,8+1,7+1,7+1,7)"překlady součást stropu - 1PP</t>
  </si>
  <si>
    <t>84</t>
  </si>
  <si>
    <t>413352112</t>
  </si>
  <si>
    <t>Odstranění podpěrné konstrukce nosníků výšky podepření do 4 m pro nosník výšky do 100 cm</t>
  </si>
  <si>
    <t>1537352142</t>
  </si>
  <si>
    <t>771</t>
  </si>
  <si>
    <t>413361821</t>
  </si>
  <si>
    <t>Výztuž nosníků, volných trámů nebo průvlaků volných trámů betonářskou ocelí 10 505</t>
  </si>
  <si>
    <t>-2045578906</t>
  </si>
  <si>
    <t>(((2,2+2,2+2,2)*5+(1,1+1,1)*4)*0,89+(6,6/0,1*0,8+2,2/0,12*0,8)*0,25)/1000*1,05 "překlady</t>
  </si>
  <si>
    <t>85</t>
  </si>
  <si>
    <t>413941121</t>
  </si>
  <si>
    <t>Osazování ocelových válcovaných nosníků stropů I, IE, U, UE nebo L do č.12</t>
  </si>
  <si>
    <t>1686649712</t>
  </si>
  <si>
    <t>-1,7*5,42/1000*2"zavětrování stropu nad 1PP L60/60/6</t>
  </si>
  <si>
    <t>8*6,37/1000"L profil 80/60/6 pro osazení desky</t>
  </si>
  <si>
    <t>86</t>
  </si>
  <si>
    <t>130104240</t>
  </si>
  <si>
    <t>úhelník ocelový rovnostranný, v jakosti 11 375, 60 x 60 x 6 mm</t>
  </si>
  <si>
    <t>568287588</t>
  </si>
  <si>
    <t>0,033*1,05 "Přepočtené koeficientem množství</t>
  </si>
  <si>
    <t>SO 01 - Změna č.3 - Vybourání stropu mezi 2.a 3. NP, nový PO podhled, vybourání celé střední stěny ve 2NP, ztužení táhly</t>
  </si>
  <si>
    <t>Méněpráce - Vybourání stropu mezi 2.a 3. NP, nový PO podhled, vybourání celé střední stěny ve 2NP, ztužení táhly</t>
  </si>
  <si>
    <t xml:space="preserve">    96 - Bourání konstrukcí</t>
  </si>
  <si>
    <t xml:space="preserve">    997 - Přesun sutě</t>
  </si>
  <si>
    <t xml:space="preserve">    763 - Konstrukce suché výstavby</t>
  </si>
  <si>
    <t>-4,7*0,35*0,28"2NP</t>
  </si>
  <si>
    <t>62</t>
  </si>
  <si>
    <t>317944325</t>
  </si>
  <si>
    <t>Válcované nosníky č.24 a vyšší dodatečně osazované do připravených otvorů</t>
  </si>
  <si>
    <t>-1795918575</t>
  </si>
  <si>
    <t>-4,7*2*30,7/1000"2NP</t>
  </si>
  <si>
    <t>-4,7*0,28*2"2NP</t>
  </si>
  <si>
    <t>96</t>
  </si>
  <si>
    <t>Bourání konstrukcí</t>
  </si>
  <si>
    <t>287</t>
  </si>
  <si>
    <t>974031666</t>
  </si>
  <si>
    <t>Vysekání rýh ve zdivu cihelném pro vtahování nosníků hl do 150 mm v do 250 mm</t>
  </si>
  <si>
    <t>m</t>
  </si>
  <si>
    <t>-1759174201</t>
  </si>
  <si>
    <t>-4,7*3"2NP</t>
  </si>
  <si>
    <t>997</t>
  </si>
  <si>
    <t>Přesun sutě</t>
  </si>
  <si>
    <t>313</t>
  </si>
  <si>
    <t>997013153</t>
  </si>
  <si>
    <t>Vnitrostaveništní doprava suti a vybouraných hmot pro budovy v do 12 m s omezením mechanizace</t>
  </si>
  <si>
    <t>-495558618</t>
  </si>
  <si>
    <t>314</t>
  </si>
  <si>
    <t>997013501</t>
  </si>
  <si>
    <t>Odvoz suti a vybouraných hmot na skládku nebo meziskládku do 1 km se složením</t>
  </si>
  <si>
    <t>-190019372</t>
  </si>
  <si>
    <t>315</t>
  </si>
  <si>
    <t>997013509</t>
  </si>
  <si>
    <t>Příplatek k odvozu suti a vybouraných hmot na skládku ZKD 1 km přes 1 km</t>
  </si>
  <si>
    <t>353665918</t>
  </si>
  <si>
    <t>-0,917*14 "Přepočtené koeficientem množství</t>
  </si>
  <si>
    <t>317</t>
  </si>
  <si>
    <t>997013803</t>
  </si>
  <si>
    <t>Poplatek za uložení stavebního odpadu z keramických materiálů na skládce (skládkovné)</t>
  </si>
  <si>
    <t>-650526103</t>
  </si>
  <si>
    <t>763</t>
  </si>
  <si>
    <t>Konstrukce suché výstavby</t>
  </si>
  <si>
    <t>468</t>
  </si>
  <si>
    <t>763131433</t>
  </si>
  <si>
    <t>SDK podhled deska 1xDF 15 TI 60 mm 50 kg/m3 dvouvrstvá spodní kce profil CD+UD</t>
  </si>
  <si>
    <t>1890835093</t>
  </si>
  <si>
    <t xml:space="preserve">-(40,95+17,22+8,42)"1PP - SKp - podhled se nebude provádět a bude proveden mezi 2 a 3NP </t>
  </si>
  <si>
    <t>10*5,35+0,6*4,2"strop mezi 2np a 3NP  - podhled proveden místo podhledu v 1PP</t>
  </si>
  <si>
    <t>470</t>
  </si>
  <si>
    <t>763131714</t>
  </si>
  <si>
    <t>SDK podhled základní penetrační nátěr</t>
  </si>
  <si>
    <t>58148361</t>
  </si>
  <si>
    <t>-10,57</t>
  </si>
  <si>
    <t>481</t>
  </si>
  <si>
    <t>998763302</t>
  </si>
  <si>
    <t>Přesun hmot tonážní pro sádrokartonové konstrukce v objektech v do 12 m</t>
  </si>
  <si>
    <t>-847895103</t>
  </si>
  <si>
    <t>482</t>
  </si>
  <si>
    <t>998763381</t>
  </si>
  <si>
    <t>Příplatek k přesunu hmot tonážní 763 SDK prováděný bez použití mechanizace</t>
  </si>
  <si>
    <t>1535774808</t>
  </si>
  <si>
    <t>Vícepráce - Vybourání stropu mezi 2.a 3. NP, nový PO podhled, vybourání celé střední stěny ve 2NP, ztužení táhly</t>
  </si>
  <si>
    <t xml:space="preserve">    9 - Ostatní konstrukce a práce, bourání</t>
  </si>
  <si>
    <t xml:space="preserve">    94 - Lešení a stavební výtahy</t>
  </si>
  <si>
    <t>763 - Konstrukce suché výstavby</t>
  </si>
  <si>
    <t xml:space="preserve">    762 - Konstrukce tesařské</t>
  </si>
  <si>
    <t>775</t>
  </si>
  <si>
    <t>310235241</t>
  </si>
  <si>
    <t>Zazdívka otvorů pl do 0,0225 m2 ve zdivu nadzákladovém cihlami pálenými tl do 300 mm</t>
  </si>
  <si>
    <t>-501134774</t>
  </si>
  <si>
    <t>7*2*2</t>
  </si>
  <si>
    <t>9</t>
  </si>
  <si>
    <t>Ostatní konstrukce a práce, bourání</t>
  </si>
  <si>
    <t>978012191</t>
  </si>
  <si>
    <t>Otlučení (osekání) vnitřní vápenné nebo vápenocementové omítky stropů rákosových v rozsahu do 100 %</t>
  </si>
  <si>
    <t>-1217984598</t>
  </si>
  <si>
    <t>5,36*(3,1+0,1+2,3)+4,18*5,9</t>
  </si>
  <si>
    <t>778</t>
  </si>
  <si>
    <t>985621211</t>
  </si>
  <si>
    <t>Spínání objektů - prostup lana přes zeď včetně vrtu a jeho zainjektování cementovou maltou</t>
  </si>
  <si>
    <t>1001514410</t>
  </si>
  <si>
    <t>0,45*2+0,35*7</t>
  </si>
  <si>
    <t>779</t>
  </si>
  <si>
    <t>985622211</t>
  </si>
  <si>
    <t>Spínání objektů - vložení a dodání táhla z betonářské oceli D do 20 mm se svařovaným spojem</t>
  </si>
  <si>
    <t>1111872563</t>
  </si>
  <si>
    <t>11,5*2"příčná táhla</t>
  </si>
  <si>
    <t>780</t>
  </si>
  <si>
    <t>985622311</t>
  </si>
  <si>
    <t>Spínání objektů - vložení a dodání táhla ze závitových tyčí D do 20 mm</t>
  </si>
  <si>
    <t>-308970392</t>
  </si>
  <si>
    <t>7*1"koncové prvky táhel pro kotevní oblast</t>
  </si>
  <si>
    <t>777</t>
  </si>
  <si>
    <t>985622411</t>
  </si>
  <si>
    <t>Spínání objektů -  kotevní oblast pro táhlo s vysekáním a zapravením s deskou do 300x300x25 mm</t>
  </si>
  <si>
    <t>-1226878952</t>
  </si>
  <si>
    <t>94</t>
  </si>
  <si>
    <t>Lešení a stavební výtahy</t>
  </si>
  <si>
    <t>216</t>
  </si>
  <si>
    <t>949101111</t>
  </si>
  <si>
    <t>Lešení pomocné pro objekty pozemních staveb s lešeňovou podlahou v do 1,9 m zatížení do 150 kg/m2</t>
  </si>
  <si>
    <t>-1807088966</t>
  </si>
  <si>
    <t>5,36*(3,1+0,1+2,3)+4,18*5,9"pro bourání stropu a dozdívky</t>
  </si>
  <si>
    <t>247</t>
  </si>
  <si>
    <t>964061321</t>
  </si>
  <si>
    <t>Uvolnění zhlaví trámů ze zdiva cihelného průřezu zhlaví do 0,03 m2</t>
  </si>
  <si>
    <t>37706141</t>
  </si>
  <si>
    <t>7*2*2"stropní trámy</t>
  </si>
  <si>
    <t>776</t>
  </si>
  <si>
    <t>971033651</t>
  </si>
  <si>
    <t>Vybourání otvorů ve zdivu cihelném pl do 4 m2 na MVC nebo MV tl do 600 mm</t>
  </si>
  <si>
    <t>13150432</t>
  </si>
  <si>
    <t>1,0*0,35*5,36+0,45*2,2*0,35"vybourání zbytku celé stěny ve 2NP až do 3NP - část stěny dle SOD</t>
  </si>
  <si>
    <t>9,888*14 "Přepočtené koeficientem množství</t>
  </si>
  <si>
    <t>168060360</t>
  </si>
  <si>
    <t>9,888-2,087-2,707</t>
  </si>
  <si>
    <t>318</t>
  </si>
  <si>
    <t>997013811</t>
  </si>
  <si>
    <t>Poplatek za uložení stavebního dřevěného odpadu na skládce (skládkovné)</t>
  </si>
  <si>
    <t>1622694205</t>
  </si>
  <si>
    <t>320</t>
  </si>
  <si>
    <t>997013831</t>
  </si>
  <si>
    <t>Poplatek za uložení stavebního směsného odpadu na skládce (skládkovné)</t>
  </si>
  <si>
    <t>1679504490</t>
  </si>
  <si>
    <t>781</t>
  </si>
  <si>
    <t>763131752</t>
  </si>
  <si>
    <t>Montáž jedné vrstvy tepelné izolace do SDK podhledu</t>
  </si>
  <si>
    <t>-1345045715</t>
  </si>
  <si>
    <t>10*5,35+0,6*4,2</t>
  </si>
  <si>
    <t>782</t>
  </si>
  <si>
    <t>63150966</t>
  </si>
  <si>
    <t>pás tepelně izolační příčkový akustický λ=0,036-0,037 tl 50mm</t>
  </si>
  <si>
    <t>-1721674984</t>
  </si>
  <si>
    <t>56,02*1,02 'Přepočtené koeficientem množství</t>
  </si>
  <si>
    <t>783</t>
  </si>
  <si>
    <t>-1791375686</t>
  </si>
  <si>
    <t>784</t>
  </si>
  <si>
    <t>1399439735</t>
  </si>
  <si>
    <t>762</t>
  </si>
  <si>
    <t>Konstrukce tesařské</t>
  </si>
  <si>
    <t>774</t>
  </si>
  <si>
    <t>762811811</t>
  </si>
  <si>
    <t>Demontáž záklopů stropů z hrubých prken tl do 32 mm</t>
  </si>
  <si>
    <t>1237138147</t>
  </si>
  <si>
    <t>762822810</t>
  </si>
  <si>
    <t>Demontáž stropních trámů z hraněného řeziva průřezové plochy do 144 cm2</t>
  </si>
  <si>
    <t>-17599919</t>
  </si>
  <si>
    <t>7*4,5+7*5,7</t>
  </si>
  <si>
    <t>762841811</t>
  </si>
  <si>
    <t>Demontáž podbíjení obkladů stropů a střech sklonu do 60° z hrubých prken tl do 35 mm</t>
  </si>
  <si>
    <t>685222330</t>
  </si>
  <si>
    <t>SO 01  - Změna č.4 - Úprava skladby podlahy v 1PP - P0 a P6a</t>
  </si>
  <si>
    <t>131103101</t>
  </si>
  <si>
    <t>Hloubení jam ručním nebo pneum nářadím v soudržných horninách tř. 1 a 2</t>
  </si>
  <si>
    <t>-348001314</t>
  </si>
  <si>
    <t xml:space="preserve">(4*5,2+7,6+11,2*1,5+0,6*1,2+3,3*5)*0,15"snížení podlahy </t>
  </si>
  <si>
    <t>131303109</t>
  </si>
  <si>
    <t>Příplatek za lepivost u hloubení jam ručním nebo pneum nářadím v hornině tř. 4</t>
  </si>
  <si>
    <t>-697860868</t>
  </si>
  <si>
    <t>162201211</t>
  </si>
  <si>
    <t>Vodorovné přemístění výkopku z horniny tř. 1 až 4 stavebním kolečkem do 10 m</t>
  </si>
  <si>
    <t>-1820334373</t>
  </si>
  <si>
    <t>162201219</t>
  </si>
  <si>
    <t>Příplatek k vodorovnému přemístění výkopku z horniny tř. 1 až 4 stavebním kolečkem ZKD 10 m</t>
  </si>
  <si>
    <t>1352347742</t>
  </si>
  <si>
    <t>10</t>
  </si>
  <si>
    <t>162701105</t>
  </si>
  <si>
    <t>Vodorovné přemístění do 10000 m výkopku/sypaniny z horniny tř. 1 až 4</t>
  </si>
  <si>
    <t>2041740202</t>
  </si>
  <si>
    <t>9,363</t>
  </si>
  <si>
    <t>11</t>
  </si>
  <si>
    <t>167101101</t>
  </si>
  <si>
    <t>Nakládání výkopku z hornin tř. 1 až 4 do 100 m3</t>
  </si>
  <si>
    <t>1536510478</t>
  </si>
  <si>
    <t>12</t>
  </si>
  <si>
    <t>171201211</t>
  </si>
  <si>
    <t>Poplatek za uložení odpadu ze sypaniny na skládce (skládkovné)</t>
  </si>
  <si>
    <t>-1820341134</t>
  </si>
  <si>
    <t>9,363*1,6</t>
  </si>
  <si>
    <t>212755213</t>
  </si>
  <si>
    <t>Trativody z drenážních trubek plastových flexibilních D 80 mm bez lože</t>
  </si>
  <si>
    <t>2084371198</t>
  </si>
  <si>
    <t>4,5*3+3,5+11*2+3,5*4+4,5*3+3*5</t>
  </si>
  <si>
    <t>29</t>
  </si>
  <si>
    <t>213141131</t>
  </si>
  <si>
    <t>Zřízení vrstvy z geotextilie ve sklonu do 1:1 š do 3 m</t>
  </si>
  <si>
    <t>1993367832</t>
  </si>
  <si>
    <t>(4*5,2+7,6+11,2*1,5+0,6*1,2+3,3*5)" upravená skladba</t>
  </si>
  <si>
    <t>30</t>
  </si>
  <si>
    <t>69311068</t>
  </si>
  <si>
    <t>geotextilie netkaná PP 300g/m2</t>
  </si>
  <si>
    <t>1538968278</t>
  </si>
  <si>
    <t>62,42*1,15 "Přepočtené koeficientem množství</t>
  </si>
  <si>
    <t>2119948294</t>
  </si>
  <si>
    <t>(4*5,2+7,6+11,2*1,5+0,6*1,2+3,3*5)*0,1"podlahová mazanina</t>
  </si>
  <si>
    <t>174</t>
  </si>
  <si>
    <t>1371776006</t>
  </si>
  <si>
    <t>179</t>
  </si>
  <si>
    <t>-511532814</t>
  </si>
  <si>
    <t>(4*5,2+7,6+11,2*1,5+0,6*1,2+3,3*5)*3,03/1000*1,3"podlahová mazanina</t>
  </si>
  <si>
    <t>187</t>
  </si>
  <si>
    <t>635111242</t>
  </si>
  <si>
    <t>Násyp pod podlahy z hrubého kameniva 16-32 se zhutněním</t>
  </si>
  <si>
    <t>-201645243</t>
  </si>
  <si>
    <t>-(6,025*2,45+(2,915+1,4+2,965+1,93)*1,225-1,4*1,4-1,75*1,93+2,825*2,45+1,28*2,45)*0,15"podsyp pod podkladak nové přístavby - byl zrušen skl.P6</t>
  </si>
  <si>
    <t>(4*5,2+7,6+11,2*1,5+0,6*1,2+3,3*5)*0,12"podsyp pod podlahu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</si>
  <si>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</si>
  <si>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</si>
  <si>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</si>
  <si>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</si>
  <si>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</si>
  <si>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</si>
  <si>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</si>
  <si>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</si>
  <si>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</si>
  <si>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</si>
  <si>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</si>
  <si>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</si>
  <si>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</si>
  <si>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</si>
  <si>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</si>
  <si>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</si>
  <si>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</si>
  <si>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</si>
  <si>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</si>
  <si>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</si>
  <si>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</si>
  <si>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</si>
  <si>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</si>
  <si>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</si>
  <si>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</si>
  <si>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</si>
  <si>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</si>
  <si>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</si>
  <si>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</si>
  <si>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</si>
  <si>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</si>
  <si>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</si>
  <si>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</si>
  <si>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</si>
  <si>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</si>
  <si>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</si>
  <si>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</si>
  <si>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</si>
  <si>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</si>
  <si>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</si>
  <si>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</si>
  <si>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</si>
  <si>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</si>
  <si>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</si>
  <si>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</si>
  <si>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</si>
  <si>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</si>
  <si>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</si>
  <si>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</si>
  <si>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</si>
  <si>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</si>
  <si>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</si>
  <si>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</si>
  <si>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</si>
  <si>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</si>
  <si>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</si>
  <si>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</si>
  <si>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</si>
  <si>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</si>
  <si>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</si>
  <si>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</si>
  <si>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</si>
  <si>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</si>
  <si>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</si>
  <si>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</si>
  <si>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</si>
  <si>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</si>
  <si>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</si>
  <si>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</si>
  <si>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</si>
  <si>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</si>
  <si>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</si>
  <si>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</si>
  <si>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</si>
  <si>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</si>
  <si>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</si>
  <si>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</si>
  <si>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</si>
  <si>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</si>
  <si>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</si>
  <si>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</si>
  <si>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</si>
  <si>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</si>
  <si>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</si>
  <si>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</si>
  <si>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</si>
  <si>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</si>
  <si>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</si>
  <si>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</si>
  <si>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</si>
  <si>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</si>
  <si>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</si>
  <si>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</si>
  <si>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</si>
  <si>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</si>
  <si>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</si>
  <si>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</si>
  <si>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</si>
  <si>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</si>
  <si>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</si>
  <si>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</si>
  <si>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</si>
  <si>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</si>
  <si>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</si>
  <si>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</si>
  <si>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</si>
  <si>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</si>
  <si>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</si>
  <si>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</si>
  <si>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</si>
  <si>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</si>
  <si>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</si>
  <si>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</si>
  <si>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</si>
  <si>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</si>
  <si>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</si>
  <si>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</si>
  <si>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</si>
  <si>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</si>
  <si>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</si>
  <si>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</si>
  <si>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</si>
  <si>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</si>
  <si>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</si>
  <si>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</si>
  <si>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</si>
  <si>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</si>
  <si>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</si>
  <si>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</si>
  <si>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</si>
  <si>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</si>
  <si>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</si>
  <si>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</si>
  <si>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</si>
  <si>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</si>
  <si>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</si>
  <si>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</si>
  <si>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</si>
  <si>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</si>
  <si>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</si>
  <si>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</si>
  <si>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</si>
  <si>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</si>
  <si>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</si>
  <si>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</si>
  <si>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</si>
  <si>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</si>
  <si>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</si>
  <si>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</si>
  <si>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</si>
  <si>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</si>
  <si>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</si>
  <si>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</si>
  <si>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</si>
  <si>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</si>
  <si>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</si>
  <si>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</si>
  <si>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</si>
  <si>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</si>
  <si>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</si>
  <si>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</si>
  <si>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</si>
  <si>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</si>
  <si>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</si>
  <si>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</si>
  <si>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</si>
  <si>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</si>
  <si>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</si>
  <si>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</si>
  <si>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</si>
  <si>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</si>
  <si>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</si>
  <si>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</si>
  <si>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</si>
  <si>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</si>
  <si>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</si>
  <si>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</si>
  <si>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</si>
  <si>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</si>
  <si>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</si>
  <si>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</si>
  <si>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</si>
  <si>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ZMĚNOVÝ LIST Č.1 - POLOŽKOVÝ ROZPOČET - soupis provedených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</si>
</sst>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b/>
      <sz val="16"/>
      <color rgb="FFFF0000"/>
      <name val="Trebuchet MS"/>
      <family val="2"/>
      <charset val="238"/>
    </font>
    <font>
      <b/>
      <sz val="9"/>
      <color rgb="FFFF000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2" borderId="0" xfId="0" applyFill="1" applyProtection="1"/>
    <xf numFmtId="0" fontId="30" fillId="2" borderId="0" xfId="1" applyFont="1" applyFill="1" applyAlignment="1" applyProtection="1">
      <alignment vertical="center"/>
    </xf>
    <xf numFmtId="0" fontId="43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0" borderId="28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28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 applyProtection="1">
      <alignment vertical="center"/>
    </xf>
    <xf numFmtId="0" fontId="16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0" fontId="45" fillId="0" borderId="0" xfId="0" applyFont="1" applyBorder="1" applyAlignment="1">
      <alignment horizontal="left" vertical="center"/>
    </xf>
    <xf numFmtId="14" fontId="46" fillId="0" borderId="0" xfId="0" applyNumberFormat="1" applyFont="1" applyBorder="1" applyAlignment="1">
      <alignment horizontal="left" vertical="center"/>
    </xf>
    <xf numFmtId="165" fontId="46" fillId="0" borderId="0" xfId="0" applyNumberFormat="1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workbookViewId="0">
      <pane ySplit="1" topLeftCell="A55" activePane="bottomLeft" state="frozen"/>
      <selection pane="bottomLeft" activeCell="BE25" sqref="BE2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00" t="s">
        <v>8</v>
      </c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332" t="s">
        <v>769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S4" s="23" t="s">
        <v>13</v>
      </c>
    </row>
    <row r="5" spans="1:74" ht="14.45" customHeight="1">
      <c r="B5" s="27"/>
      <c r="C5" s="28"/>
      <c r="D5" s="32" t="s">
        <v>14</v>
      </c>
      <c r="E5" s="28"/>
      <c r="F5" s="28"/>
      <c r="G5" s="28"/>
      <c r="H5" s="28"/>
      <c r="I5" s="28"/>
      <c r="J5" s="28"/>
      <c r="K5" s="297" t="s">
        <v>15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8"/>
      <c r="AQ5" s="30"/>
      <c r="BS5" s="23" t="s">
        <v>9</v>
      </c>
    </row>
    <row r="6" spans="1:74" ht="36.950000000000003" customHeight="1">
      <c r="B6" s="27"/>
      <c r="C6" s="28"/>
      <c r="D6" s="34" t="s">
        <v>16</v>
      </c>
      <c r="E6" s="28"/>
      <c r="F6" s="28"/>
      <c r="G6" s="28"/>
      <c r="H6" s="28"/>
      <c r="I6" s="28"/>
      <c r="J6" s="28"/>
      <c r="K6" s="299" t="s">
        <v>17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28"/>
      <c r="AQ6" s="30"/>
      <c r="BS6" s="23" t="s">
        <v>9</v>
      </c>
    </row>
    <row r="7" spans="1:74" ht="14.45" customHeight="1">
      <c r="B7" s="27"/>
      <c r="C7" s="28"/>
      <c r="D7" s="35" t="s">
        <v>18</v>
      </c>
      <c r="E7" s="28"/>
      <c r="F7" s="28"/>
      <c r="G7" s="28"/>
      <c r="H7" s="28"/>
      <c r="I7" s="28"/>
      <c r="J7" s="28"/>
      <c r="K7" s="33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5" t="s">
        <v>19</v>
      </c>
      <c r="AL7" s="28"/>
      <c r="AM7" s="28"/>
      <c r="AN7" s="33" t="s">
        <v>5</v>
      </c>
      <c r="AO7" s="28"/>
      <c r="AP7" s="28"/>
      <c r="AQ7" s="30"/>
      <c r="BS7" s="23" t="s">
        <v>9</v>
      </c>
    </row>
    <row r="8" spans="1:74" ht="14.45" customHeight="1">
      <c r="B8" s="27"/>
      <c r="C8" s="28"/>
      <c r="D8" s="35" t="s">
        <v>20</v>
      </c>
      <c r="E8" s="28"/>
      <c r="F8" s="28"/>
      <c r="G8" s="28"/>
      <c r="H8" s="28"/>
      <c r="I8" s="28"/>
      <c r="J8" s="28"/>
      <c r="K8" s="33" t="s">
        <v>21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5" t="s">
        <v>22</v>
      </c>
      <c r="AL8" s="28"/>
      <c r="AM8" s="28"/>
      <c r="AN8" s="333">
        <v>43752</v>
      </c>
      <c r="AO8" s="28"/>
      <c r="AP8" s="28"/>
      <c r="AQ8" s="30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S9" s="23" t="s">
        <v>9</v>
      </c>
    </row>
    <row r="10" spans="1:74" ht="14.45" customHeight="1">
      <c r="B10" s="27"/>
      <c r="C10" s="28"/>
      <c r="D10" s="35" t="s">
        <v>23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5" t="s">
        <v>24</v>
      </c>
      <c r="AL10" s="28"/>
      <c r="AM10" s="28"/>
      <c r="AN10" s="33" t="s">
        <v>5</v>
      </c>
      <c r="AO10" s="28"/>
      <c r="AP10" s="28"/>
      <c r="AQ10" s="30"/>
      <c r="BS10" s="23" t="s">
        <v>9</v>
      </c>
    </row>
    <row r="11" spans="1:74" ht="18.399999999999999" customHeight="1">
      <c r="B11" s="27"/>
      <c r="C11" s="28"/>
      <c r="D11" s="28"/>
      <c r="E11" s="33" t="s">
        <v>25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5" t="s">
        <v>26</v>
      </c>
      <c r="AL11" s="28"/>
      <c r="AM11" s="28"/>
      <c r="AN11" s="33" t="s">
        <v>5</v>
      </c>
      <c r="AO11" s="28"/>
      <c r="AP11" s="28"/>
      <c r="AQ11" s="30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S12" s="23" t="s">
        <v>9</v>
      </c>
    </row>
    <row r="13" spans="1:74" ht="14.45" customHeight="1">
      <c r="B13" s="27"/>
      <c r="C13" s="28"/>
      <c r="D13" s="35" t="s">
        <v>27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5" t="s">
        <v>24</v>
      </c>
      <c r="AL13" s="28"/>
      <c r="AM13" s="28"/>
      <c r="AN13" s="33" t="s">
        <v>28</v>
      </c>
      <c r="AO13" s="28"/>
      <c r="AP13" s="28"/>
      <c r="AQ13" s="30"/>
      <c r="BS13" s="23" t="s">
        <v>9</v>
      </c>
    </row>
    <row r="14" spans="1:74" ht="15">
      <c r="B14" s="27"/>
      <c r="C14" s="28"/>
      <c r="D14" s="28"/>
      <c r="E14" s="33" t="s">
        <v>29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35" t="s">
        <v>26</v>
      </c>
      <c r="AL14" s="28"/>
      <c r="AM14" s="28"/>
      <c r="AN14" s="33" t="s">
        <v>30</v>
      </c>
      <c r="AO14" s="28"/>
      <c r="AP14" s="28"/>
      <c r="AQ14" s="30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S15" s="23" t="s">
        <v>6</v>
      </c>
    </row>
    <row r="16" spans="1:74" ht="14.45" customHeight="1">
      <c r="B16" s="27"/>
      <c r="C16" s="28"/>
      <c r="D16" s="35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5" t="s">
        <v>24</v>
      </c>
      <c r="AL16" s="28"/>
      <c r="AM16" s="28"/>
      <c r="AN16" s="33" t="s">
        <v>5</v>
      </c>
      <c r="AO16" s="28"/>
      <c r="AP16" s="28"/>
      <c r="AQ16" s="30"/>
      <c r="BS16" s="23" t="s">
        <v>6</v>
      </c>
    </row>
    <row r="17" spans="2:71" ht="18.399999999999999" customHeight="1">
      <c r="B17" s="27"/>
      <c r="C17" s="28"/>
      <c r="D17" s="28"/>
      <c r="E17" s="33" t="s">
        <v>32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5" t="s">
        <v>26</v>
      </c>
      <c r="AL17" s="28"/>
      <c r="AM17" s="28"/>
      <c r="AN17" s="33" t="s">
        <v>5</v>
      </c>
      <c r="AO17" s="28"/>
      <c r="AP17" s="28"/>
      <c r="AQ17" s="30"/>
      <c r="BS17" s="23" t="s">
        <v>33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S18" s="23" t="s">
        <v>9</v>
      </c>
    </row>
    <row r="19" spans="2:71" ht="14.45" customHeight="1">
      <c r="B19" s="27"/>
      <c r="C19" s="28"/>
      <c r="D19" s="35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S19" s="23" t="s">
        <v>9</v>
      </c>
    </row>
    <row r="20" spans="2:71" ht="57" customHeight="1">
      <c r="B20" s="27"/>
      <c r="C20" s="28"/>
      <c r="D20" s="28"/>
      <c r="E20" s="302" t="s">
        <v>35</v>
      </c>
      <c r="F20" s="302"/>
      <c r="G20" s="302"/>
      <c r="H20" s="302"/>
      <c r="I20" s="302"/>
      <c r="J20" s="302"/>
      <c r="K20" s="302"/>
      <c r="L20" s="302"/>
      <c r="M20" s="302"/>
      <c r="N20" s="302"/>
      <c r="O20" s="302"/>
      <c r="P20" s="302"/>
      <c r="Q20" s="302"/>
      <c r="R20" s="302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  <c r="AF20" s="302"/>
      <c r="AG20" s="302"/>
      <c r="AH20" s="302"/>
      <c r="AI20" s="302"/>
      <c r="AJ20" s="302"/>
      <c r="AK20" s="302"/>
      <c r="AL20" s="302"/>
      <c r="AM20" s="302"/>
      <c r="AN20" s="302"/>
      <c r="AO20" s="28"/>
      <c r="AP20" s="28"/>
      <c r="AQ20" s="30"/>
      <c r="BS20" s="23" t="s">
        <v>33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</row>
    <row r="22" spans="2:71" ht="6.95" customHeight="1">
      <c r="B22" s="27"/>
      <c r="C22" s="28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8"/>
      <c r="AQ22" s="30"/>
    </row>
    <row r="23" spans="2:71" s="1" customFormat="1" ht="25.9" customHeight="1">
      <c r="B23" s="37"/>
      <c r="C23" s="38"/>
      <c r="D23" s="39" t="s">
        <v>36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03">
        <f>ROUND(AG51,2)</f>
        <v>235515.04</v>
      </c>
      <c r="AL23" s="304"/>
      <c r="AM23" s="304"/>
      <c r="AN23" s="304"/>
      <c r="AO23" s="304"/>
      <c r="AP23" s="38"/>
      <c r="AQ23" s="41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</row>
    <row r="25" spans="2:71" s="1" customForma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85" t="s">
        <v>37</v>
      </c>
      <c r="M25" s="285"/>
      <c r="N25" s="285"/>
      <c r="O25" s="285"/>
      <c r="P25" s="38"/>
      <c r="Q25" s="38"/>
      <c r="R25" s="38"/>
      <c r="S25" s="38"/>
      <c r="T25" s="38"/>
      <c r="U25" s="38"/>
      <c r="V25" s="38"/>
      <c r="W25" s="285" t="s">
        <v>38</v>
      </c>
      <c r="X25" s="285"/>
      <c r="Y25" s="285"/>
      <c r="Z25" s="285"/>
      <c r="AA25" s="285"/>
      <c r="AB25" s="285"/>
      <c r="AC25" s="285"/>
      <c r="AD25" s="285"/>
      <c r="AE25" s="285"/>
      <c r="AF25" s="38"/>
      <c r="AG25" s="38"/>
      <c r="AH25" s="38"/>
      <c r="AI25" s="38"/>
      <c r="AJ25" s="38"/>
      <c r="AK25" s="285" t="s">
        <v>39</v>
      </c>
      <c r="AL25" s="285"/>
      <c r="AM25" s="285"/>
      <c r="AN25" s="285"/>
      <c r="AO25" s="285"/>
      <c r="AP25" s="38"/>
      <c r="AQ25" s="41"/>
    </row>
    <row r="26" spans="2:71" s="2" customFormat="1" ht="14.45" customHeight="1">
      <c r="B26" s="43"/>
      <c r="C26" s="44"/>
      <c r="D26" s="45" t="s">
        <v>40</v>
      </c>
      <c r="E26" s="44"/>
      <c r="F26" s="45" t="s">
        <v>41</v>
      </c>
      <c r="G26" s="44"/>
      <c r="H26" s="44"/>
      <c r="I26" s="44"/>
      <c r="J26" s="44"/>
      <c r="K26" s="44"/>
      <c r="L26" s="283">
        <v>0.21</v>
      </c>
      <c r="M26" s="284"/>
      <c r="N26" s="284"/>
      <c r="O26" s="284"/>
      <c r="P26" s="44"/>
      <c r="Q26" s="44"/>
      <c r="R26" s="44"/>
      <c r="S26" s="44"/>
      <c r="T26" s="44"/>
      <c r="U26" s="44"/>
      <c r="V26" s="44"/>
      <c r="W26" s="290">
        <f>ROUND(AZ51,2)</f>
        <v>235515.04</v>
      </c>
      <c r="X26" s="284"/>
      <c r="Y26" s="284"/>
      <c r="Z26" s="284"/>
      <c r="AA26" s="284"/>
      <c r="AB26" s="284"/>
      <c r="AC26" s="284"/>
      <c r="AD26" s="284"/>
      <c r="AE26" s="284"/>
      <c r="AF26" s="44"/>
      <c r="AG26" s="44"/>
      <c r="AH26" s="44"/>
      <c r="AI26" s="44"/>
      <c r="AJ26" s="44"/>
      <c r="AK26" s="290">
        <f>ROUND(AV51,2)</f>
        <v>49458.16</v>
      </c>
      <c r="AL26" s="284"/>
      <c r="AM26" s="284"/>
      <c r="AN26" s="284"/>
      <c r="AO26" s="284"/>
      <c r="AP26" s="44"/>
      <c r="AQ26" s="46"/>
    </row>
    <row r="27" spans="2:71" s="2" customFormat="1" ht="14.45" customHeight="1">
      <c r="B27" s="43"/>
      <c r="C27" s="44"/>
      <c r="D27" s="44"/>
      <c r="E27" s="44"/>
      <c r="F27" s="45" t="s">
        <v>42</v>
      </c>
      <c r="G27" s="44"/>
      <c r="H27" s="44"/>
      <c r="I27" s="44"/>
      <c r="J27" s="44"/>
      <c r="K27" s="44"/>
      <c r="L27" s="283">
        <v>0.15</v>
      </c>
      <c r="M27" s="284"/>
      <c r="N27" s="284"/>
      <c r="O27" s="284"/>
      <c r="P27" s="44"/>
      <c r="Q27" s="44"/>
      <c r="R27" s="44"/>
      <c r="S27" s="44"/>
      <c r="T27" s="44"/>
      <c r="U27" s="44"/>
      <c r="V27" s="44"/>
      <c r="W27" s="290">
        <f>ROUND(BA51,2)</f>
        <v>0</v>
      </c>
      <c r="X27" s="284"/>
      <c r="Y27" s="284"/>
      <c r="Z27" s="284"/>
      <c r="AA27" s="284"/>
      <c r="AB27" s="284"/>
      <c r="AC27" s="284"/>
      <c r="AD27" s="284"/>
      <c r="AE27" s="284"/>
      <c r="AF27" s="44"/>
      <c r="AG27" s="44"/>
      <c r="AH27" s="44"/>
      <c r="AI27" s="44"/>
      <c r="AJ27" s="44"/>
      <c r="AK27" s="290">
        <f>ROUND(AW51,2)</f>
        <v>0</v>
      </c>
      <c r="AL27" s="284"/>
      <c r="AM27" s="284"/>
      <c r="AN27" s="284"/>
      <c r="AO27" s="284"/>
      <c r="AP27" s="44"/>
      <c r="AQ27" s="46"/>
    </row>
    <row r="28" spans="2:71" s="2" customFormat="1" ht="14.45" hidden="1" customHeight="1">
      <c r="B28" s="43"/>
      <c r="C28" s="44"/>
      <c r="D28" s="44"/>
      <c r="E28" s="44"/>
      <c r="F28" s="45" t="s">
        <v>43</v>
      </c>
      <c r="G28" s="44"/>
      <c r="H28" s="44"/>
      <c r="I28" s="44"/>
      <c r="J28" s="44"/>
      <c r="K28" s="44"/>
      <c r="L28" s="283">
        <v>0.21</v>
      </c>
      <c r="M28" s="284"/>
      <c r="N28" s="284"/>
      <c r="O28" s="284"/>
      <c r="P28" s="44"/>
      <c r="Q28" s="44"/>
      <c r="R28" s="44"/>
      <c r="S28" s="44"/>
      <c r="T28" s="44"/>
      <c r="U28" s="44"/>
      <c r="V28" s="44"/>
      <c r="W28" s="290">
        <f>ROUND(BB51,2)</f>
        <v>0</v>
      </c>
      <c r="X28" s="284"/>
      <c r="Y28" s="284"/>
      <c r="Z28" s="284"/>
      <c r="AA28" s="284"/>
      <c r="AB28" s="284"/>
      <c r="AC28" s="284"/>
      <c r="AD28" s="284"/>
      <c r="AE28" s="284"/>
      <c r="AF28" s="44"/>
      <c r="AG28" s="44"/>
      <c r="AH28" s="44"/>
      <c r="AI28" s="44"/>
      <c r="AJ28" s="44"/>
      <c r="AK28" s="290">
        <v>0</v>
      </c>
      <c r="AL28" s="284"/>
      <c r="AM28" s="284"/>
      <c r="AN28" s="284"/>
      <c r="AO28" s="284"/>
      <c r="AP28" s="44"/>
      <c r="AQ28" s="46"/>
    </row>
    <row r="29" spans="2:71" s="2" customFormat="1" ht="14.45" hidden="1" customHeight="1">
      <c r="B29" s="43"/>
      <c r="C29" s="44"/>
      <c r="D29" s="44"/>
      <c r="E29" s="44"/>
      <c r="F29" s="45" t="s">
        <v>44</v>
      </c>
      <c r="G29" s="44"/>
      <c r="H29" s="44"/>
      <c r="I29" s="44"/>
      <c r="J29" s="44"/>
      <c r="K29" s="44"/>
      <c r="L29" s="283">
        <v>0.15</v>
      </c>
      <c r="M29" s="284"/>
      <c r="N29" s="284"/>
      <c r="O29" s="284"/>
      <c r="P29" s="44"/>
      <c r="Q29" s="44"/>
      <c r="R29" s="44"/>
      <c r="S29" s="44"/>
      <c r="T29" s="44"/>
      <c r="U29" s="44"/>
      <c r="V29" s="44"/>
      <c r="W29" s="290">
        <f>ROUND(BC51,2)</f>
        <v>0</v>
      </c>
      <c r="X29" s="284"/>
      <c r="Y29" s="284"/>
      <c r="Z29" s="284"/>
      <c r="AA29" s="284"/>
      <c r="AB29" s="284"/>
      <c r="AC29" s="284"/>
      <c r="AD29" s="284"/>
      <c r="AE29" s="284"/>
      <c r="AF29" s="44"/>
      <c r="AG29" s="44"/>
      <c r="AH29" s="44"/>
      <c r="AI29" s="44"/>
      <c r="AJ29" s="44"/>
      <c r="AK29" s="290">
        <v>0</v>
      </c>
      <c r="AL29" s="284"/>
      <c r="AM29" s="284"/>
      <c r="AN29" s="284"/>
      <c r="AO29" s="284"/>
      <c r="AP29" s="44"/>
      <c r="AQ29" s="46"/>
    </row>
    <row r="30" spans="2:71" s="2" customFormat="1" ht="14.45" hidden="1" customHeight="1">
      <c r="B30" s="43"/>
      <c r="C30" s="44"/>
      <c r="D30" s="44"/>
      <c r="E30" s="44"/>
      <c r="F30" s="45" t="s">
        <v>45</v>
      </c>
      <c r="G30" s="44"/>
      <c r="H30" s="44"/>
      <c r="I30" s="44"/>
      <c r="J30" s="44"/>
      <c r="K30" s="44"/>
      <c r="L30" s="283">
        <v>0</v>
      </c>
      <c r="M30" s="284"/>
      <c r="N30" s="284"/>
      <c r="O30" s="284"/>
      <c r="P30" s="44"/>
      <c r="Q30" s="44"/>
      <c r="R30" s="44"/>
      <c r="S30" s="44"/>
      <c r="T30" s="44"/>
      <c r="U30" s="44"/>
      <c r="V30" s="44"/>
      <c r="W30" s="290">
        <f>ROUND(BD51,2)</f>
        <v>0</v>
      </c>
      <c r="X30" s="284"/>
      <c r="Y30" s="284"/>
      <c r="Z30" s="284"/>
      <c r="AA30" s="284"/>
      <c r="AB30" s="284"/>
      <c r="AC30" s="284"/>
      <c r="AD30" s="284"/>
      <c r="AE30" s="284"/>
      <c r="AF30" s="44"/>
      <c r="AG30" s="44"/>
      <c r="AH30" s="44"/>
      <c r="AI30" s="44"/>
      <c r="AJ30" s="44"/>
      <c r="AK30" s="290">
        <v>0</v>
      </c>
      <c r="AL30" s="284"/>
      <c r="AM30" s="284"/>
      <c r="AN30" s="284"/>
      <c r="AO30" s="284"/>
      <c r="AP30" s="44"/>
      <c r="AQ30" s="46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</row>
    <row r="32" spans="2:71" s="1" customFormat="1" ht="25.9" customHeight="1">
      <c r="B32" s="37"/>
      <c r="C32" s="47"/>
      <c r="D32" s="48" t="s">
        <v>46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47</v>
      </c>
      <c r="U32" s="49"/>
      <c r="V32" s="49"/>
      <c r="W32" s="49"/>
      <c r="X32" s="291" t="s">
        <v>48</v>
      </c>
      <c r="Y32" s="292"/>
      <c r="Z32" s="292"/>
      <c r="AA32" s="292"/>
      <c r="AB32" s="292"/>
      <c r="AC32" s="49"/>
      <c r="AD32" s="49"/>
      <c r="AE32" s="49"/>
      <c r="AF32" s="49"/>
      <c r="AG32" s="49"/>
      <c r="AH32" s="49"/>
      <c r="AI32" s="49"/>
      <c r="AJ32" s="49"/>
      <c r="AK32" s="293">
        <f>SUM(AK23:AK30)</f>
        <v>284973.2</v>
      </c>
      <c r="AL32" s="292"/>
      <c r="AM32" s="292"/>
      <c r="AN32" s="292"/>
      <c r="AO32" s="294"/>
      <c r="AP32" s="47"/>
      <c r="AQ32" s="51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>
      <c r="B39" s="37"/>
      <c r="C39" s="57" t="s">
        <v>49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8"/>
      <c r="C41" s="59" t="s">
        <v>14</v>
      </c>
      <c r="L41" s="3" t="str">
        <f>K5</f>
        <v>ZL1</v>
      </c>
      <c r="AR41" s="58"/>
    </row>
    <row r="42" spans="2:56" s="4" customFormat="1" ht="36.950000000000003" customHeight="1">
      <c r="B42" s="60"/>
      <c r="C42" s="61" t="s">
        <v>16</v>
      </c>
      <c r="L42" s="295" t="str">
        <f>K6</f>
        <v>Stavební úpravy a přístavba komunitního centra BÉTEL</v>
      </c>
      <c r="M42" s="296"/>
      <c r="N42" s="296"/>
      <c r="O42" s="296"/>
      <c r="P42" s="296"/>
      <c r="Q42" s="296"/>
      <c r="R42" s="296"/>
      <c r="S42" s="296"/>
      <c r="T42" s="296"/>
      <c r="U42" s="296"/>
      <c r="V42" s="296"/>
      <c r="W42" s="296"/>
      <c r="X42" s="296"/>
      <c r="Y42" s="296"/>
      <c r="Z42" s="296"/>
      <c r="AA42" s="296"/>
      <c r="AB42" s="296"/>
      <c r="AC42" s="296"/>
      <c r="AD42" s="296"/>
      <c r="AE42" s="296"/>
      <c r="AF42" s="296"/>
      <c r="AG42" s="296"/>
      <c r="AH42" s="296"/>
      <c r="AI42" s="296"/>
      <c r="AJ42" s="296"/>
      <c r="AK42" s="296"/>
      <c r="AL42" s="296"/>
      <c r="AM42" s="296"/>
      <c r="AN42" s="296"/>
      <c r="AO42" s="296"/>
      <c r="AR42" s="60"/>
    </row>
    <row r="43" spans="2:56" s="1" customFormat="1" ht="6.95" customHeight="1">
      <c r="B43" s="37"/>
      <c r="AR43" s="37"/>
    </row>
    <row r="44" spans="2:56" s="1" customFormat="1" ht="15">
      <c r="B44" s="37"/>
      <c r="C44" s="59" t="s">
        <v>20</v>
      </c>
      <c r="L44" s="62" t="str">
        <f>IF(K8="","",K8)</f>
        <v xml:space="preserve">Bezručova čp.503, Chrastava </v>
      </c>
      <c r="AI44" s="59" t="s">
        <v>22</v>
      </c>
      <c r="AM44" s="306">
        <f>IF(AN8= "","",AN8)</f>
        <v>43752</v>
      </c>
      <c r="AN44" s="306"/>
      <c r="AR44" s="37"/>
    </row>
    <row r="45" spans="2:56" s="1" customFormat="1" ht="6.95" customHeight="1">
      <c r="B45" s="37"/>
      <c r="AR45" s="37"/>
    </row>
    <row r="46" spans="2:56" s="1" customFormat="1" ht="15">
      <c r="B46" s="37"/>
      <c r="C46" s="59" t="s">
        <v>23</v>
      </c>
      <c r="L46" s="3" t="str">
        <f>IF(E11= "","",E11)</f>
        <v>Sbor JB v Chrastavě, Bezručova 503, 46331 Chrastav</v>
      </c>
      <c r="AI46" s="59" t="s">
        <v>31</v>
      </c>
      <c r="AM46" s="307" t="str">
        <f>IF(E17="","",E17)</f>
        <v>FS Vision, s.r.o. IČ: 22792902</v>
      </c>
      <c r="AN46" s="307"/>
      <c r="AO46" s="307"/>
      <c r="AP46" s="307"/>
      <c r="AR46" s="37"/>
      <c r="AS46" s="278" t="s">
        <v>50</v>
      </c>
      <c r="AT46" s="279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5">
      <c r="B47" s="37"/>
      <c r="C47" s="59" t="s">
        <v>27</v>
      </c>
      <c r="L47" s="3" t="str">
        <f>IF(E14="","",E14)</f>
        <v>TOMIVOS s.r.o.</v>
      </c>
      <c r="AR47" s="37"/>
      <c r="AS47" s="280"/>
      <c r="AT47" s="281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>
      <c r="B48" s="37"/>
      <c r="AR48" s="37"/>
      <c r="AS48" s="280"/>
      <c r="AT48" s="281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>
      <c r="B49" s="37"/>
      <c r="C49" s="310" t="s">
        <v>51</v>
      </c>
      <c r="D49" s="309"/>
      <c r="E49" s="309"/>
      <c r="F49" s="309"/>
      <c r="G49" s="309"/>
      <c r="H49" s="67"/>
      <c r="I49" s="308" t="s">
        <v>52</v>
      </c>
      <c r="J49" s="309"/>
      <c r="K49" s="309"/>
      <c r="L49" s="309"/>
      <c r="M49" s="309"/>
      <c r="N49" s="309"/>
      <c r="O49" s="309"/>
      <c r="P49" s="309"/>
      <c r="Q49" s="309"/>
      <c r="R49" s="309"/>
      <c r="S49" s="309"/>
      <c r="T49" s="309"/>
      <c r="U49" s="309"/>
      <c r="V49" s="309"/>
      <c r="W49" s="309"/>
      <c r="X49" s="309"/>
      <c r="Y49" s="309"/>
      <c r="Z49" s="309"/>
      <c r="AA49" s="309"/>
      <c r="AB49" s="309"/>
      <c r="AC49" s="309"/>
      <c r="AD49" s="309"/>
      <c r="AE49" s="309"/>
      <c r="AF49" s="309"/>
      <c r="AG49" s="311" t="s">
        <v>53</v>
      </c>
      <c r="AH49" s="309"/>
      <c r="AI49" s="309"/>
      <c r="AJ49" s="309"/>
      <c r="AK49" s="309"/>
      <c r="AL49" s="309"/>
      <c r="AM49" s="309"/>
      <c r="AN49" s="308" t="s">
        <v>54</v>
      </c>
      <c r="AO49" s="309"/>
      <c r="AP49" s="309"/>
      <c r="AQ49" s="68" t="s">
        <v>55</v>
      </c>
      <c r="AR49" s="37"/>
      <c r="AS49" s="69" t="s">
        <v>56</v>
      </c>
      <c r="AT49" s="70" t="s">
        <v>57</v>
      </c>
      <c r="AU49" s="70" t="s">
        <v>58</v>
      </c>
      <c r="AV49" s="70" t="s">
        <v>59</v>
      </c>
      <c r="AW49" s="70" t="s">
        <v>60</v>
      </c>
      <c r="AX49" s="70" t="s">
        <v>61</v>
      </c>
      <c r="AY49" s="70" t="s">
        <v>62</v>
      </c>
      <c r="AZ49" s="70" t="s">
        <v>63</v>
      </c>
      <c r="BA49" s="70" t="s">
        <v>64</v>
      </c>
      <c r="BB49" s="70" t="s">
        <v>65</v>
      </c>
      <c r="BC49" s="70" t="s">
        <v>66</v>
      </c>
      <c r="BD49" s="71" t="s">
        <v>67</v>
      </c>
    </row>
    <row r="50" spans="1:91" s="1" customFormat="1" ht="10.9" customHeight="1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>
      <c r="B51" s="60"/>
      <c r="C51" s="73" t="s">
        <v>68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313">
        <f>ROUND(AG52+AG55+AG58+AG61,2)</f>
        <v>235515.04</v>
      </c>
      <c r="AH51" s="313"/>
      <c r="AI51" s="313"/>
      <c r="AJ51" s="313"/>
      <c r="AK51" s="313"/>
      <c r="AL51" s="313"/>
      <c r="AM51" s="313"/>
      <c r="AN51" s="314">
        <f t="shared" ref="AN51:AN62" si="0">SUM(AG51,AT51)</f>
        <v>284973.2</v>
      </c>
      <c r="AO51" s="314"/>
      <c r="AP51" s="314"/>
      <c r="AQ51" s="75" t="s">
        <v>5</v>
      </c>
      <c r="AR51" s="60"/>
      <c r="AS51" s="76">
        <f>ROUND(AS52+AS55+AS58+AS61,2)</f>
        <v>0</v>
      </c>
      <c r="AT51" s="77">
        <f t="shared" ref="AT51:AT62" si="1">ROUND(SUM(AV51:AW51),2)</f>
        <v>49458.16</v>
      </c>
      <c r="AU51" s="78">
        <f>ROUND(AU52+AU55+AU58+AU61,5)</f>
        <v>194.56175999999999</v>
      </c>
      <c r="AV51" s="77">
        <f>ROUND(AZ51*L26,2)</f>
        <v>49458.16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>ROUND(AZ52+AZ55+AZ58+AZ61,2)</f>
        <v>235515.04</v>
      </c>
      <c r="BA51" s="77">
        <f>ROUND(BA52+BA55+BA58+BA61,2)</f>
        <v>0</v>
      </c>
      <c r="BB51" s="77">
        <f>ROUND(BB52+BB55+BB58+BB61,2)</f>
        <v>0</v>
      </c>
      <c r="BC51" s="77">
        <f>ROUND(BC52+BC55+BC58+BC61,2)</f>
        <v>0</v>
      </c>
      <c r="BD51" s="79">
        <f>ROUND(BD52+BD55+BD58+BD61,2)</f>
        <v>0</v>
      </c>
      <c r="BS51" s="61" t="s">
        <v>69</v>
      </c>
      <c r="BT51" s="61" t="s">
        <v>70</v>
      </c>
      <c r="BU51" s="80" t="s">
        <v>71</v>
      </c>
      <c r="BV51" s="61" t="s">
        <v>72</v>
      </c>
      <c r="BW51" s="61" t="s">
        <v>7</v>
      </c>
      <c r="BX51" s="61" t="s">
        <v>73</v>
      </c>
      <c r="CL51" s="61" t="s">
        <v>5</v>
      </c>
    </row>
    <row r="52" spans="1:91" s="5" customFormat="1" ht="63" customHeight="1">
      <c r="B52" s="81"/>
      <c r="C52" s="82"/>
      <c r="D52" s="282" t="s">
        <v>74</v>
      </c>
      <c r="E52" s="282"/>
      <c r="F52" s="282"/>
      <c r="G52" s="282"/>
      <c r="H52" s="282"/>
      <c r="I52" s="83"/>
      <c r="J52" s="282" t="s">
        <v>75</v>
      </c>
      <c r="K52" s="282"/>
      <c r="L52" s="282"/>
      <c r="M52" s="282"/>
      <c r="N52" s="282"/>
      <c r="O52" s="282"/>
      <c r="P52" s="282"/>
      <c r="Q52" s="282"/>
      <c r="R52" s="282"/>
      <c r="S52" s="282"/>
      <c r="T52" s="282"/>
      <c r="U52" s="282"/>
      <c r="V52" s="282"/>
      <c r="W52" s="282"/>
      <c r="X52" s="282"/>
      <c r="Y52" s="282"/>
      <c r="Z52" s="282"/>
      <c r="AA52" s="282"/>
      <c r="AB52" s="282"/>
      <c r="AC52" s="282"/>
      <c r="AD52" s="282"/>
      <c r="AE52" s="282"/>
      <c r="AF52" s="282"/>
      <c r="AG52" s="312">
        <f>ROUND(SUM(AG53:AG54),2)</f>
        <v>100575.2</v>
      </c>
      <c r="AH52" s="289"/>
      <c r="AI52" s="289"/>
      <c r="AJ52" s="289"/>
      <c r="AK52" s="289"/>
      <c r="AL52" s="289"/>
      <c r="AM52" s="289"/>
      <c r="AN52" s="288">
        <f t="shared" si="0"/>
        <v>121695.98999999999</v>
      </c>
      <c r="AO52" s="289"/>
      <c r="AP52" s="289"/>
      <c r="AQ52" s="84" t="s">
        <v>76</v>
      </c>
      <c r="AR52" s="81"/>
      <c r="AS52" s="85">
        <f>ROUND(SUM(AS53:AS54),2)</f>
        <v>0</v>
      </c>
      <c r="AT52" s="86">
        <f t="shared" si="1"/>
        <v>21120.79</v>
      </c>
      <c r="AU52" s="87">
        <f>ROUND(SUM(AU53:AU54),5)</f>
        <v>17.242100000000001</v>
      </c>
      <c r="AV52" s="86">
        <f>ROUND(AZ52*L26,2)</f>
        <v>21120.79</v>
      </c>
      <c r="AW52" s="86">
        <f>ROUND(BA52*L27,2)</f>
        <v>0</v>
      </c>
      <c r="AX52" s="86">
        <f>ROUND(BB52*L26,2)</f>
        <v>0</v>
      </c>
      <c r="AY52" s="86">
        <f>ROUND(BC52*L27,2)</f>
        <v>0</v>
      </c>
      <c r="AZ52" s="86">
        <f>ROUND(SUM(AZ53:AZ54),2)</f>
        <v>100575.2</v>
      </c>
      <c r="BA52" s="86">
        <f>ROUND(SUM(BA53:BA54),2)</f>
        <v>0</v>
      </c>
      <c r="BB52" s="86">
        <f>ROUND(SUM(BB53:BB54),2)</f>
        <v>0</v>
      </c>
      <c r="BC52" s="86">
        <f>ROUND(SUM(BC53:BC54),2)</f>
        <v>0</v>
      </c>
      <c r="BD52" s="88">
        <f>ROUND(SUM(BD53:BD54),2)</f>
        <v>0</v>
      </c>
      <c r="BS52" s="89" t="s">
        <v>69</v>
      </c>
      <c r="BT52" s="89" t="s">
        <v>77</v>
      </c>
      <c r="BU52" s="89" t="s">
        <v>71</v>
      </c>
      <c r="BV52" s="89" t="s">
        <v>72</v>
      </c>
      <c r="BW52" s="89" t="s">
        <v>78</v>
      </c>
      <c r="BX52" s="89" t="s">
        <v>7</v>
      </c>
      <c r="CL52" s="89" t="s">
        <v>5</v>
      </c>
      <c r="CM52" s="89" t="s">
        <v>79</v>
      </c>
    </row>
    <row r="53" spans="1:91" s="6" customFormat="1" ht="28.5" customHeight="1">
      <c r="A53" s="90" t="s">
        <v>80</v>
      </c>
      <c r="B53" s="91"/>
      <c r="C53" s="9"/>
      <c r="D53" s="9"/>
      <c r="E53" s="305" t="s">
        <v>81</v>
      </c>
      <c r="F53" s="305"/>
      <c r="G53" s="305"/>
      <c r="H53" s="305"/>
      <c r="I53" s="305"/>
      <c r="J53" s="9"/>
      <c r="K53" s="305" t="s">
        <v>82</v>
      </c>
      <c r="L53" s="305"/>
      <c r="M53" s="305"/>
      <c r="N53" s="305"/>
      <c r="O53" s="305"/>
      <c r="P53" s="305"/>
      <c r="Q53" s="305"/>
      <c r="R53" s="305"/>
      <c r="S53" s="305"/>
      <c r="T53" s="305"/>
      <c r="U53" s="305"/>
      <c r="V53" s="305"/>
      <c r="W53" s="305"/>
      <c r="X53" s="305"/>
      <c r="Y53" s="305"/>
      <c r="Z53" s="305"/>
      <c r="AA53" s="305"/>
      <c r="AB53" s="305"/>
      <c r="AC53" s="305"/>
      <c r="AD53" s="305"/>
      <c r="AE53" s="305"/>
      <c r="AF53" s="305"/>
      <c r="AG53" s="286">
        <f>'Méněpráce - Úprava založení'!J29</f>
        <v>-37128.94</v>
      </c>
      <c r="AH53" s="287"/>
      <c r="AI53" s="287"/>
      <c r="AJ53" s="287"/>
      <c r="AK53" s="287"/>
      <c r="AL53" s="287"/>
      <c r="AM53" s="287"/>
      <c r="AN53" s="286">
        <f t="shared" si="0"/>
        <v>-44926.020000000004</v>
      </c>
      <c r="AO53" s="287"/>
      <c r="AP53" s="287"/>
      <c r="AQ53" s="92" t="s">
        <v>83</v>
      </c>
      <c r="AR53" s="91"/>
      <c r="AS53" s="93">
        <v>0</v>
      </c>
      <c r="AT53" s="94">
        <f t="shared" si="1"/>
        <v>-7797.08</v>
      </c>
      <c r="AU53" s="95">
        <f>'Méněpráce - Úprava založení'!P87</f>
        <v>0</v>
      </c>
      <c r="AV53" s="94">
        <f>'Méněpráce - Úprava založení'!J32</f>
        <v>-7797.08</v>
      </c>
      <c r="AW53" s="94">
        <f>'Méněpráce - Úprava založení'!J33</f>
        <v>0</v>
      </c>
      <c r="AX53" s="94">
        <f>'Méněpráce - Úprava založení'!J34</f>
        <v>0</v>
      </c>
      <c r="AY53" s="94">
        <f>'Méněpráce - Úprava založení'!J35</f>
        <v>0</v>
      </c>
      <c r="AZ53" s="94">
        <f>'Méněpráce - Úprava založení'!F32</f>
        <v>-37128.94</v>
      </c>
      <c r="BA53" s="94">
        <f>'Méněpráce - Úprava založení'!F33</f>
        <v>0</v>
      </c>
      <c r="BB53" s="94">
        <f>'Méněpráce - Úprava založení'!F34</f>
        <v>0</v>
      </c>
      <c r="BC53" s="94">
        <f>'Méněpráce - Úprava založení'!F35</f>
        <v>0</v>
      </c>
      <c r="BD53" s="96">
        <f>'Méněpráce - Úprava založení'!F36</f>
        <v>0</v>
      </c>
      <c r="BT53" s="97" t="s">
        <v>79</v>
      </c>
      <c r="BV53" s="97" t="s">
        <v>72</v>
      </c>
      <c r="BW53" s="97" t="s">
        <v>84</v>
      </c>
      <c r="BX53" s="97" t="s">
        <v>78</v>
      </c>
      <c r="CL53" s="97" t="s">
        <v>5</v>
      </c>
    </row>
    <row r="54" spans="1:91" s="6" customFormat="1" ht="16.5" customHeight="1">
      <c r="A54" s="90" t="s">
        <v>80</v>
      </c>
      <c r="B54" s="91"/>
      <c r="C54" s="9"/>
      <c r="D54" s="9"/>
      <c r="E54" s="305" t="s">
        <v>85</v>
      </c>
      <c r="F54" s="305"/>
      <c r="G54" s="305"/>
      <c r="H54" s="305"/>
      <c r="I54" s="305"/>
      <c r="J54" s="9"/>
      <c r="K54" s="305" t="s">
        <v>82</v>
      </c>
      <c r="L54" s="305"/>
      <c r="M54" s="305"/>
      <c r="N54" s="305"/>
      <c r="O54" s="305"/>
      <c r="P54" s="305"/>
      <c r="Q54" s="305"/>
      <c r="R54" s="305"/>
      <c r="S54" s="305"/>
      <c r="T54" s="305"/>
      <c r="U54" s="305"/>
      <c r="V54" s="305"/>
      <c r="W54" s="305"/>
      <c r="X54" s="305"/>
      <c r="Y54" s="305"/>
      <c r="Z54" s="305"/>
      <c r="AA54" s="305"/>
      <c r="AB54" s="305"/>
      <c r="AC54" s="305"/>
      <c r="AD54" s="305"/>
      <c r="AE54" s="305"/>
      <c r="AF54" s="305"/>
      <c r="AG54" s="286">
        <f>'Vícepráce - Úprava založení'!J29</f>
        <v>137704.14000000001</v>
      </c>
      <c r="AH54" s="287"/>
      <c r="AI54" s="287"/>
      <c r="AJ54" s="287"/>
      <c r="AK54" s="287"/>
      <c r="AL54" s="287"/>
      <c r="AM54" s="287"/>
      <c r="AN54" s="286">
        <f t="shared" si="0"/>
        <v>166622.01</v>
      </c>
      <c r="AO54" s="287"/>
      <c r="AP54" s="287"/>
      <c r="AQ54" s="92" t="s">
        <v>83</v>
      </c>
      <c r="AR54" s="91"/>
      <c r="AS54" s="93">
        <v>0</v>
      </c>
      <c r="AT54" s="94">
        <f t="shared" si="1"/>
        <v>28917.87</v>
      </c>
      <c r="AU54" s="95">
        <f>'Vícepráce - Úprava založení'!P88</f>
        <v>17.242099999999997</v>
      </c>
      <c r="AV54" s="94">
        <f>'Vícepráce - Úprava založení'!J32</f>
        <v>28917.87</v>
      </c>
      <c r="AW54" s="94">
        <f>'Vícepráce - Úprava založení'!J33</f>
        <v>0</v>
      </c>
      <c r="AX54" s="94">
        <f>'Vícepráce - Úprava založení'!J34</f>
        <v>0</v>
      </c>
      <c r="AY54" s="94">
        <f>'Vícepráce - Úprava založení'!J35</f>
        <v>0</v>
      </c>
      <c r="AZ54" s="94">
        <f>'Vícepráce - Úprava založení'!F32</f>
        <v>137704.14000000001</v>
      </c>
      <c r="BA54" s="94">
        <f>'Vícepráce - Úprava založení'!F33</f>
        <v>0</v>
      </c>
      <c r="BB54" s="94">
        <f>'Vícepráce - Úprava založení'!F34</f>
        <v>0</v>
      </c>
      <c r="BC54" s="94">
        <f>'Vícepráce - Úprava založení'!F35</f>
        <v>0</v>
      </c>
      <c r="BD54" s="96">
        <f>'Vícepráce - Úprava založení'!F36</f>
        <v>0</v>
      </c>
      <c r="BT54" s="97" t="s">
        <v>79</v>
      </c>
      <c r="BV54" s="97" t="s">
        <v>72</v>
      </c>
      <c r="BW54" s="97" t="s">
        <v>86</v>
      </c>
      <c r="BX54" s="97" t="s">
        <v>78</v>
      </c>
      <c r="CL54" s="97" t="s">
        <v>5</v>
      </c>
    </row>
    <row r="55" spans="1:91" s="5" customFormat="1" ht="63" customHeight="1">
      <c r="B55" s="81"/>
      <c r="C55" s="82"/>
      <c r="D55" s="282" t="s">
        <v>87</v>
      </c>
      <c r="E55" s="282"/>
      <c r="F55" s="282"/>
      <c r="G55" s="282"/>
      <c r="H55" s="282"/>
      <c r="I55" s="83"/>
      <c r="J55" s="282" t="s">
        <v>88</v>
      </c>
      <c r="K55" s="282"/>
      <c r="L55" s="282"/>
      <c r="M55" s="282"/>
      <c r="N55" s="282"/>
      <c r="O55" s="282"/>
      <c r="P55" s="282"/>
      <c r="Q55" s="282"/>
      <c r="R55" s="282"/>
      <c r="S55" s="282"/>
      <c r="T55" s="282"/>
      <c r="U55" s="282"/>
      <c r="V55" s="282"/>
      <c r="W55" s="282"/>
      <c r="X55" s="282"/>
      <c r="Y55" s="282"/>
      <c r="Z55" s="282"/>
      <c r="AA55" s="282"/>
      <c r="AB55" s="282"/>
      <c r="AC55" s="282"/>
      <c r="AD55" s="282"/>
      <c r="AE55" s="282"/>
      <c r="AF55" s="282"/>
      <c r="AG55" s="312">
        <f>ROUND(SUM(AG56:AG57),2)</f>
        <v>5158.71</v>
      </c>
      <c r="AH55" s="289"/>
      <c r="AI55" s="289"/>
      <c r="AJ55" s="289"/>
      <c r="AK55" s="289"/>
      <c r="AL55" s="289"/>
      <c r="AM55" s="289"/>
      <c r="AN55" s="288">
        <f t="shared" si="0"/>
        <v>6242.04</v>
      </c>
      <c r="AO55" s="289"/>
      <c r="AP55" s="289"/>
      <c r="AQ55" s="84" t="s">
        <v>76</v>
      </c>
      <c r="AR55" s="81"/>
      <c r="AS55" s="85">
        <f>ROUND(SUM(AS56:AS57),2)</f>
        <v>0</v>
      </c>
      <c r="AT55" s="86">
        <f t="shared" si="1"/>
        <v>1083.33</v>
      </c>
      <c r="AU55" s="87">
        <f>ROUND(SUM(AU56:AU57),5)</f>
        <v>17.981770000000001</v>
      </c>
      <c r="AV55" s="86">
        <f>ROUND(AZ55*L26,2)</f>
        <v>1083.33</v>
      </c>
      <c r="AW55" s="86">
        <f>ROUND(BA55*L27,2)</f>
        <v>0</v>
      </c>
      <c r="AX55" s="86">
        <f>ROUND(BB55*L26,2)</f>
        <v>0</v>
      </c>
      <c r="AY55" s="86">
        <f>ROUND(BC55*L27,2)</f>
        <v>0</v>
      </c>
      <c r="AZ55" s="86">
        <f>ROUND(SUM(AZ56:AZ57),2)</f>
        <v>5158.71</v>
      </c>
      <c r="BA55" s="86">
        <f>ROUND(SUM(BA56:BA57),2)</f>
        <v>0</v>
      </c>
      <c r="BB55" s="86">
        <f>ROUND(SUM(BB56:BB57),2)</f>
        <v>0</v>
      </c>
      <c r="BC55" s="86">
        <f>ROUND(SUM(BC56:BC57),2)</f>
        <v>0</v>
      </c>
      <c r="BD55" s="88">
        <f>ROUND(SUM(BD56:BD57),2)</f>
        <v>0</v>
      </c>
      <c r="BS55" s="89" t="s">
        <v>69</v>
      </c>
      <c r="BT55" s="89" t="s">
        <v>77</v>
      </c>
      <c r="BU55" s="89" t="s">
        <v>71</v>
      </c>
      <c r="BV55" s="89" t="s">
        <v>72</v>
      </c>
      <c r="BW55" s="89" t="s">
        <v>89</v>
      </c>
      <c r="BX55" s="89" t="s">
        <v>7</v>
      </c>
      <c r="CL55" s="89" t="s">
        <v>5</v>
      </c>
      <c r="CM55" s="89" t="s">
        <v>79</v>
      </c>
    </row>
    <row r="56" spans="1:91" s="6" customFormat="1" ht="28.5" customHeight="1">
      <c r="A56" s="90" t="s">
        <v>80</v>
      </c>
      <c r="B56" s="91"/>
      <c r="C56" s="9"/>
      <c r="D56" s="9"/>
      <c r="E56" s="305" t="s">
        <v>81</v>
      </c>
      <c r="F56" s="305"/>
      <c r="G56" s="305"/>
      <c r="H56" s="305"/>
      <c r="I56" s="305"/>
      <c r="J56" s="9"/>
      <c r="K56" s="305" t="s">
        <v>90</v>
      </c>
      <c r="L56" s="305"/>
      <c r="M56" s="305"/>
      <c r="N56" s="305"/>
      <c r="O56" s="305"/>
      <c r="P56" s="305"/>
      <c r="Q56" s="305"/>
      <c r="R56" s="305"/>
      <c r="S56" s="305"/>
      <c r="T56" s="305"/>
      <c r="U56" s="305"/>
      <c r="V56" s="305"/>
      <c r="W56" s="305"/>
      <c r="X56" s="305"/>
      <c r="Y56" s="305"/>
      <c r="Z56" s="305"/>
      <c r="AA56" s="305"/>
      <c r="AB56" s="305"/>
      <c r="AC56" s="305"/>
      <c r="AD56" s="305"/>
      <c r="AE56" s="305"/>
      <c r="AF56" s="305"/>
      <c r="AG56" s="286">
        <f>'Méněpráce - Změna nosné k...'!J29</f>
        <v>-66545.41</v>
      </c>
      <c r="AH56" s="287"/>
      <c r="AI56" s="287"/>
      <c r="AJ56" s="287"/>
      <c r="AK56" s="287"/>
      <c r="AL56" s="287"/>
      <c r="AM56" s="287"/>
      <c r="AN56" s="286">
        <f t="shared" si="0"/>
        <v>-80519.950000000012</v>
      </c>
      <c r="AO56" s="287"/>
      <c r="AP56" s="287"/>
      <c r="AQ56" s="92" t="s">
        <v>83</v>
      </c>
      <c r="AR56" s="91"/>
      <c r="AS56" s="93">
        <v>0</v>
      </c>
      <c r="AT56" s="94">
        <f t="shared" si="1"/>
        <v>-13974.54</v>
      </c>
      <c r="AU56" s="95">
        <f>'Méněpráce - Změna nosné k...'!P86</f>
        <v>0</v>
      </c>
      <c r="AV56" s="94">
        <f>'Méněpráce - Změna nosné k...'!J32</f>
        <v>-13974.54</v>
      </c>
      <c r="AW56" s="94">
        <f>'Méněpráce - Změna nosné k...'!J33</f>
        <v>0</v>
      </c>
      <c r="AX56" s="94">
        <f>'Méněpráce - Změna nosné k...'!J34</f>
        <v>0</v>
      </c>
      <c r="AY56" s="94">
        <f>'Méněpráce - Změna nosné k...'!J35</f>
        <v>0</v>
      </c>
      <c r="AZ56" s="94">
        <f>'Méněpráce - Změna nosné k...'!F32</f>
        <v>-66545.41</v>
      </c>
      <c r="BA56" s="94">
        <f>'Méněpráce - Změna nosné k...'!F33</f>
        <v>0</v>
      </c>
      <c r="BB56" s="94">
        <f>'Méněpráce - Změna nosné k...'!F34</f>
        <v>0</v>
      </c>
      <c r="BC56" s="94">
        <f>'Méněpráce - Změna nosné k...'!F35</f>
        <v>0</v>
      </c>
      <c r="BD56" s="96">
        <f>'Méněpráce - Změna nosné k...'!F36</f>
        <v>0</v>
      </c>
      <c r="BT56" s="97" t="s">
        <v>79</v>
      </c>
      <c r="BV56" s="97" t="s">
        <v>72</v>
      </c>
      <c r="BW56" s="97" t="s">
        <v>91</v>
      </c>
      <c r="BX56" s="97" t="s">
        <v>89</v>
      </c>
      <c r="CL56" s="97" t="s">
        <v>5</v>
      </c>
    </row>
    <row r="57" spans="1:91" s="6" customFormat="1" ht="16.5" customHeight="1">
      <c r="A57" s="90" t="s">
        <v>80</v>
      </c>
      <c r="B57" s="91"/>
      <c r="C57" s="9"/>
      <c r="D57" s="9"/>
      <c r="E57" s="305" t="s">
        <v>85</v>
      </c>
      <c r="F57" s="305"/>
      <c r="G57" s="305"/>
      <c r="H57" s="305"/>
      <c r="I57" s="305"/>
      <c r="J57" s="9"/>
      <c r="K57" s="305" t="s">
        <v>90</v>
      </c>
      <c r="L57" s="305"/>
      <c r="M57" s="305"/>
      <c r="N57" s="305"/>
      <c r="O57" s="305"/>
      <c r="P57" s="305"/>
      <c r="Q57" s="305"/>
      <c r="R57" s="305"/>
      <c r="S57" s="305"/>
      <c r="T57" s="305"/>
      <c r="U57" s="305"/>
      <c r="V57" s="305"/>
      <c r="W57" s="305"/>
      <c r="X57" s="305"/>
      <c r="Y57" s="305"/>
      <c r="Z57" s="305"/>
      <c r="AA57" s="305"/>
      <c r="AB57" s="305"/>
      <c r="AC57" s="305"/>
      <c r="AD57" s="305"/>
      <c r="AE57" s="305"/>
      <c r="AF57" s="305"/>
      <c r="AG57" s="286">
        <f>'Vícepráce - Změna nosné k...'!J29</f>
        <v>71704.12</v>
      </c>
      <c r="AH57" s="287"/>
      <c r="AI57" s="287"/>
      <c r="AJ57" s="287"/>
      <c r="AK57" s="287"/>
      <c r="AL57" s="287"/>
      <c r="AM57" s="287"/>
      <c r="AN57" s="286">
        <f t="shared" si="0"/>
        <v>86761.989999999991</v>
      </c>
      <c r="AO57" s="287"/>
      <c r="AP57" s="287"/>
      <c r="AQ57" s="92" t="s">
        <v>83</v>
      </c>
      <c r="AR57" s="91"/>
      <c r="AS57" s="93">
        <v>0</v>
      </c>
      <c r="AT57" s="94">
        <f t="shared" si="1"/>
        <v>15057.87</v>
      </c>
      <c r="AU57" s="95">
        <f>'Vícepráce - Změna nosné k...'!P85</f>
        <v>17.981769</v>
      </c>
      <c r="AV57" s="94">
        <f>'Vícepráce - Změna nosné k...'!J32</f>
        <v>15057.87</v>
      </c>
      <c r="AW57" s="94">
        <f>'Vícepráce - Změna nosné k...'!J33</f>
        <v>0</v>
      </c>
      <c r="AX57" s="94">
        <f>'Vícepráce - Změna nosné k...'!J34</f>
        <v>0</v>
      </c>
      <c r="AY57" s="94">
        <f>'Vícepráce - Změna nosné k...'!J35</f>
        <v>0</v>
      </c>
      <c r="AZ57" s="94">
        <f>'Vícepráce - Změna nosné k...'!F32</f>
        <v>71704.12</v>
      </c>
      <c r="BA57" s="94">
        <f>'Vícepráce - Změna nosné k...'!F33</f>
        <v>0</v>
      </c>
      <c r="BB57" s="94">
        <f>'Vícepráce - Změna nosné k...'!F34</f>
        <v>0</v>
      </c>
      <c r="BC57" s="94">
        <f>'Vícepráce - Změna nosné k...'!F35</f>
        <v>0</v>
      </c>
      <c r="BD57" s="96">
        <f>'Vícepráce - Změna nosné k...'!F36</f>
        <v>0</v>
      </c>
      <c r="BT57" s="97" t="s">
        <v>79</v>
      </c>
      <c r="BV57" s="97" t="s">
        <v>72</v>
      </c>
      <c r="BW57" s="97" t="s">
        <v>92</v>
      </c>
      <c r="BX57" s="97" t="s">
        <v>89</v>
      </c>
      <c r="CL57" s="97" t="s">
        <v>5</v>
      </c>
    </row>
    <row r="58" spans="1:91" s="5" customFormat="1" ht="63" customHeight="1">
      <c r="B58" s="81"/>
      <c r="C58" s="82"/>
      <c r="D58" s="282" t="s">
        <v>93</v>
      </c>
      <c r="E58" s="282"/>
      <c r="F58" s="282"/>
      <c r="G58" s="282"/>
      <c r="H58" s="282"/>
      <c r="I58" s="83"/>
      <c r="J58" s="282" t="s">
        <v>94</v>
      </c>
      <c r="K58" s="282"/>
      <c r="L58" s="282"/>
      <c r="M58" s="282"/>
      <c r="N58" s="282"/>
      <c r="O58" s="282"/>
      <c r="P58" s="282"/>
      <c r="Q58" s="282"/>
      <c r="R58" s="282"/>
      <c r="S58" s="282"/>
      <c r="T58" s="282"/>
      <c r="U58" s="282"/>
      <c r="V58" s="282"/>
      <c r="W58" s="282"/>
      <c r="X58" s="282"/>
      <c r="Y58" s="282"/>
      <c r="Z58" s="282"/>
      <c r="AA58" s="282"/>
      <c r="AB58" s="282"/>
      <c r="AC58" s="282"/>
      <c r="AD58" s="282"/>
      <c r="AE58" s="282"/>
      <c r="AF58" s="282"/>
      <c r="AG58" s="312">
        <f>ROUND(SUM(AG59:AG60),2)</f>
        <v>67154.820000000007</v>
      </c>
      <c r="AH58" s="289"/>
      <c r="AI58" s="289"/>
      <c r="AJ58" s="289"/>
      <c r="AK58" s="289"/>
      <c r="AL58" s="289"/>
      <c r="AM58" s="289"/>
      <c r="AN58" s="288">
        <f t="shared" si="0"/>
        <v>81257.33</v>
      </c>
      <c r="AO58" s="289"/>
      <c r="AP58" s="289"/>
      <c r="AQ58" s="84" t="s">
        <v>76</v>
      </c>
      <c r="AR58" s="81"/>
      <c r="AS58" s="85">
        <f>ROUND(SUM(AS59:AS60),2)</f>
        <v>0</v>
      </c>
      <c r="AT58" s="86">
        <f t="shared" si="1"/>
        <v>14102.51</v>
      </c>
      <c r="AU58" s="87">
        <f>ROUND(SUM(AU59:AU60),5)</f>
        <v>132.01498000000001</v>
      </c>
      <c r="AV58" s="86">
        <f>ROUND(AZ58*L26,2)</f>
        <v>14102.51</v>
      </c>
      <c r="AW58" s="86">
        <f>ROUND(BA58*L27,2)</f>
        <v>0</v>
      </c>
      <c r="AX58" s="86">
        <f>ROUND(BB58*L26,2)</f>
        <v>0</v>
      </c>
      <c r="AY58" s="86">
        <f>ROUND(BC58*L27,2)</f>
        <v>0</v>
      </c>
      <c r="AZ58" s="86">
        <f>ROUND(SUM(AZ59:AZ60),2)</f>
        <v>67154.820000000007</v>
      </c>
      <c r="BA58" s="86">
        <f>ROUND(SUM(BA59:BA60),2)</f>
        <v>0</v>
      </c>
      <c r="BB58" s="86">
        <f>ROUND(SUM(BB59:BB60),2)</f>
        <v>0</v>
      </c>
      <c r="BC58" s="86">
        <f>ROUND(SUM(BC59:BC60),2)</f>
        <v>0</v>
      </c>
      <c r="BD58" s="88">
        <f>ROUND(SUM(BD59:BD60),2)</f>
        <v>0</v>
      </c>
      <c r="BS58" s="89" t="s">
        <v>69</v>
      </c>
      <c r="BT58" s="89" t="s">
        <v>77</v>
      </c>
      <c r="BU58" s="89" t="s">
        <v>71</v>
      </c>
      <c r="BV58" s="89" t="s">
        <v>72</v>
      </c>
      <c r="BW58" s="89" t="s">
        <v>95</v>
      </c>
      <c r="BX58" s="89" t="s">
        <v>7</v>
      </c>
      <c r="CL58" s="89" t="s">
        <v>5</v>
      </c>
      <c r="CM58" s="89" t="s">
        <v>79</v>
      </c>
    </row>
    <row r="59" spans="1:91" s="6" customFormat="1" ht="42.75" customHeight="1">
      <c r="A59" s="90" t="s">
        <v>80</v>
      </c>
      <c r="B59" s="91"/>
      <c r="C59" s="9"/>
      <c r="D59" s="9"/>
      <c r="E59" s="305" t="s">
        <v>81</v>
      </c>
      <c r="F59" s="305"/>
      <c r="G59" s="305"/>
      <c r="H59" s="305"/>
      <c r="I59" s="305"/>
      <c r="J59" s="9"/>
      <c r="K59" s="305" t="s">
        <v>94</v>
      </c>
      <c r="L59" s="305"/>
      <c r="M59" s="305"/>
      <c r="N59" s="305"/>
      <c r="O59" s="305"/>
      <c r="P59" s="305"/>
      <c r="Q59" s="305"/>
      <c r="R59" s="305"/>
      <c r="S59" s="305"/>
      <c r="T59" s="305"/>
      <c r="U59" s="305"/>
      <c r="V59" s="305"/>
      <c r="W59" s="305"/>
      <c r="X59" s="305"/>
      <c r="Y59" s="305"/>
      <c r="Z59" s="305"/>
      <c r="AA59" s="305"/>
      <c r="AB59" s="305"/>
      <c r="AC59" s="305"/>
      <c r="AD59" s="305"/>
      <c r="AE59" s="305"/>
      <c r="AF59" s="305"/>
      <c r="AG59" s="286">
        <f>'Méněpráce - Vybourání str...'!J29</f>
        <v>-27785.46</v>
      </c>
      <c r="AH59" s="287"/>
      <c r="AI59" s="287"/>
      <c r="AJ59" s="287"/>
      <c r="AK59" s="287"/>
      <c r="AL59" s="287"/>
      <c r="AM59" s="287"/>
      <c r="AN59" s="286">
        <f t="shared" si="0"/>
        <v>-33620.409999999996</v>
      </c>
      <c r="AO59" s="287"/>
      <c r="AP59" s="287"/>
      <c r="AQ59" s="92" t="s">
        <v>83</v>
      </c>
      <c r="AR59" s="91"/>
      <c r="AS59" s="93">
        <v>0</v>
      </c>
      <c r="AT59" s="94">
        <f t="shared" si="1"/>
        <v>-5834.95</v>
      </c>
      <c r="AU59" s="95">
        <f>'Méněpráce - Vybourání str...'!P90</f>
        <v>0</v>
      </c>
      <c r="AV59" s="94">
        <f>'Méněpráce - Vybourání str...'!J32</f>
        <v>-5834.95</v>
      </c>
      <c r="AW59" s="94">
        <f>'Méněpráce - Vybourání str...'!J33</f>
        <v>0</v>
      </c>
      <c r="AX59" s="94">
        <f>'Méněpráce - Vybourání str...'!J34</f>
        <v>0</v>
      </c>
      <c r="AY59" s="94">
        <f>'Méněpráce - Vybourání str...'!J35</f>
        <v>0</v>
      </c>
      <c r="AZ59" s="94">
        <f>'Méněpráce - Vybourání str...'!F32</f>
        <v>-27785.46</v>
      </c>
      <c r="BA59" s="94">
        <f>'Méněpráce - Vybourání str...'!F33</f>
        <v>0</v>
      </c>
      <c r="BB59" s="94">
        <f>'Méněpráce - Vybourání str...'!F34</f>
        <v>0</v>
      </c>
      <c r="BC59" s="94">
        <f>'Méněpráce - Vybourání str...'!F35</f>
        <v>0</v>
      </c>
      <c r="BD59" s="96">
        <f>'Méněpráce - Vybourání str...'!F36</f>
        <v>0</v>
      </c>
      <c r="BT59" s="97" t="s">
        <v>79</v>
      </c>
      <c r="BV59" s="97" t="s">
        <v>72</v>
      </c>
      <c r="BW59" s="97" t="s">
        <v>96</v>
      </c>
      <c r="BX59" s="97" t="s">
        <v>95</v>
      </c>
      <c r="CL59" s="97" t="s">
        <v>5</v>
      </c>
    </row>
    <row r="60" spans="1:91" s="6" customFormat="1" ht="42.75" customHeight="1">
      <c r="A60" s="90" t="s">
        <v>80</v>
      </c>
      <c r="B60" s="91"/>
      <c r="C60" s="9"/>
      <c r="D60" s="9"/>
      <c r="E60" s="305" t="s">
        <v>85</v>
      </c>
      <c r="F60" s="305"/>
      <c r="G60" s="305"/>
      <c r="H60" s="305"/>
      <c r="I60" s="305"/>
      <c r="J60" s="9"/>
      <c r="K60" s="305" t="s">
        <v>94</v>
      </c>
      <c r="L60" s="305"/>
      <c r="M60" s="305"/>
      <c r="N60" s="305"/>
      <c r="O60" s="305"/>
      <c r="P60" s="305"/>
      <c r="Q60" s="305"/>
      <c r="R60" s="305"/>
      <c r="S60" s="305"/>
      <c r="T60" s="305"/>
      <c r="U60" s="305"/>
      <c r="V60" s="305"/>
      <c r="W60" s="305"/>
      <c r="X60" s="305"/>
      <c r="Y60" s="305"/>
      <c r="Z60" s="305"/>
      <c r="AA60" s="305"/>
      <c r="AB60" s="305"/>
      <c r="AC60" s="305"/>
      <c r="AD60" s="305"/>
      <c r="AE60" s="305"/>
      <c r="AF60" s="305"/>
      <c r="AG60" s="286">
        <f>'Vícepráce - Vybourání str...'!J29</f>
        <v>94940.28</v>
      </c>
      <c r="AH60" s="287"/>
      <c r="AI60" s="287"/>
      <c r="AJ60" s="287"/>
      <c r="AK60" s="287"/>
      <c r="AL60" s="287"/>
      <c r="AM60" s="287"/>
      <c r="AN60" s="286">
        <f t="shared" si="0"/>
        <v>114877.73999999999</v>
      </c>
      <c r="AO60" s="287"/>
      <c r="AP60" s="287"/>
      <c r="AQ60" s="92" t="s">
        <v>83</v>
      </c>
      <c r="AR60" s="91"/>
      <c r="AS60" s="93">
        <v>0</v>
      </c>
      <c r="AT60" s="94">
        <f t="shared" si="1"/>
        <v>19937.46</v>
      </c>
      <c r="AU60" s="95">
        <f>'Vícepráce - Vybourání str...'!P92</f>
        <v>132.01497599999999</v>
      </c>
      <c r="AV60" s="94">
        <f>'Vícepráce - Vybourání str...'!J32</f>
        <v>19937.46</v>
      </c>
      <c r="AW60" s="94">
        <f>'Vícepráce - Vybourání str...'!J33</f>
        <v>0</v>
      </c>
      <c r="AX60" s="94">
        <f>'Vícepráce - Vybourání str...'!J34</f>
        <v>0</v>
      </c>
      <c r="AY60" s="94">
        <f>'Vícepráce - Vybourání str...'!J35</f>
        <v>0</v>
      </c>
      <c r="AZ60" s="94">
        <f>'Vícepráce - Vybourání str...'!F32</f>
        <v>94940.28</v>
      </c>
      <c r="BA60" s="94">
        <f>'Vícepráce - Vybourání str...'!F33</f>
        <v>0</v>
      </c>
      <c r="BB60" s="94">
        <f>'Vícepráce - Vybourání str...'!F34</f>
        <v>0</v>
      </c>
      <c r="BC60" s="94">
        <f>'Vícepráce - Vybourání str...'!F35</f>
        <v>0</v>
      </c>
      <c r="BD60" s="96">
        <f>'Vícepráce - Vybourání str...'!F36</f>
        <v>0</v>
      </c>
      <c r="BT60" s="97" t="s">
        <v>79</v>
      </c>
      <c r="BV60" s="97" t="s">
        <v>72</v>
      </c>
      <c r="BW60" s="97" t="s">
        <v>97</v>
      </c>
      <c r="BX60" s="97" t="s">
        <v>95</v>
      </c>
      <c r="CL60" s="97" t="s">
        <v>5</v>
      </c>
    </row>
    <row r="61" spans="1:91" s="5" customFormat="1" ht="63" customHeight="1">
      <c r="B61" s="81"/>
      <c r="C61" s="82"/>
      <c r="D61" s="282" t="s">
        <v>98</v>
      </c>
      <c r="E61" s="282"/>
      <c r="F61" s="282"/>
      <c r="G61" s="282"/>
      <c r="H61" s="282"/>
      <c r="I61" s="83"/>
      <c r="J61" s="282" t="s">
        <v>99</v>
      </c>
      <c r="K61" s="282"/>
      <c r="L61" s="282"/>
      <c r="M61" s="282"/>
      <c r="N61" s="282"/>
      <c r="O61" s="282"/>
      <c r="P61" s="282"/>
      <c r="Q61" s="282"/>
      <c r="R61" s="282"/>
      <c r="S61" s="282"/>
      <c r="T61" s="282"/>
      <c r="U61" s="282"/>
      <c r="V61" s="282"/>
      <c r="W61" s="282"/>
      <c r="X61" s="282"/>
      <c r="Y61" s="282"/>
      <c r="Z61" s="282"/>
      <c r="AA61" s="282"/>
      <c r="AB61" s="282"/>
      <c r="AC61" s="282"/>
      <c r="AD61" s="282"/>
      <c r="AE61" s="282"/>
      <c r="AF61" s="282"/>
      <c r="AG61" s="312">
        <f>ROUND(AG62,2)</f>
        <v>62626.31</v>
      </c>
      <c r="AH61" s="289"/>
      <c r="AI61" s="289"/>
      <c r="AJ61" s="289"/>
      <c r="AK61" s="289"/>
      <c r="AL61" s="289"/>
      <c r="AM61" s="289"/>
      <c r="AN61" s="288">
        <f t="shared" si="0"/>
        <v>75777.84</v>
      </c>
      <c r="AO61" s="289"/>
      <c r="AP61" s="289"/>
      <c r="AQ61" s="84" t="s">
        <v>76</v>
      </c>
      <c r="AR61" s="81"/>
      <c r="AS61" s="85">
        <f>ROUND(AS62,2)</f>
        <v>0</v>
      </c>
      <c r="AT61" s="86">
        <f t="shared" si="1"/>
        <v>13151.53</v>
      </c>
      <c r="AU61" s="87">
        <f>ROUND(AU62,5)</f>
        <v>27.32291</v>
      </c>
      <c r="AV61" s="86">
        <f>ROUND(AZ61*L26,2)</f>
        <v>13151.53</v>
      </c>
      <c r="AW61" s="86">
        <f>ROUND(BA61*L27,2)</f>
        <v>0</v>
      </c>
      <c r="AX61" s="86">
        <f>ROUND(BB61*L26,2)</f>
        <v>0</v>
      </c>
      <c r="AY61" s="86">
        <f>ROUND(BC61*L27,2)</f>
        <v>0</v>
      </c>
      <c r="AZ61" s="86">
        <f>ROUND(AZ62,2)</f>
        <v>62626.31</v>
      </c>
      <c r="BA61" s="86">
        <f>ROUND(BA62,2)</f>
        <v>0</v>
      </c>
      <c r="BB61" s="86">
        <f>ROUND(BB62,2)</f>
        <v>0</v>
      </c>
      <c r="BC61" s="86">
        <f>ROUND(BC62,2)</f>
        <v>0</v>
      </c>
      <c r="BD61" s="88">
        <f>ROUND(BD62,2)</f>
        <v>0</v>
      </c>
      <c r="BS61" s="89" t="s">
        <v>69</v>
      </c>
      <c r="BT61" s="89" t="s">
        <v>77</v>
      </c>
      <c r="BU61" s="89" t="s">
        <v>71</v>
      </c>
      <c r="BV61" s="89" t="s">
        <v>72</v>
      </c>
      <c r="BW61" s="89" t="s">
        <v>100</v>
      </c>
      <c r="BX61" s="89" t="s">
        <v>7</v>
      </c>
      <c r="CL61" s="89" t="s">
        <v>5</v>
      </c>
      <c r="CM61" s="89" t="s">
        <v>79</v>
      </c>
    </row>
    <row r="62" spans="1:91" s="6" customFormat="1" ht="16.5" customHeight="1">
      <c r="A62" s="90" t="s">
        <v>80</v>
      </c>
      <c r="B62" s="91"/>
      <c r="C62" s="9"/>
      <c r="D62" s="9"/>
      <c r="E62" s="305" t="s">
        <v>85</v>
      </c>
      <c r="F62" s="305"/>
      <c r="G62" s="305"/>
      <c r="H62" s="305"/>
      <c r="I62" s="305"/>
      <c r="J62" s="9"/>
      <c r="K62" s="305" t="s">
        <v>90</v>
      </c>
      <c r="L62" s="305"/>
      <c r="M62" s="305"/>
      <c r="N62" s="305"/>
      <c r="O62" s="305"/>
      <c r="P62" s="305"/>
      <c r="Q62" s="305"/>
      <c r="R62" s="305"/>
      <c r="S62" s="305"/>
      <c r="T62" s="305"/>
      <c r="U62" s="305"/>
      <c r="V62" s="305"/>
      <c r="W62" s="305"/>
      <c r="X62" s="305"/>
      <c r="Y62" s="305"/>
      <c r="Z62" s="305"/>
      <c r="AA62" s="305"/>
      <c r="AB62" s="305"/>
      <c r="AC62" s="305"/>
      <c r="AD62" s="305"/>
      <c r="AE62" s="305"/>
      <c r="AF62" s="305"/>
      <c r="AG62" s="286">
        <f>'Vícepráce - Změna nosné k..._01'!J29</f>
        <v>62626.31</v>
      </c>
      <c r="AH62" s="287"/>
      <c r="AI62" s="287"/>
      <c r="AJ62" s="287"/>
      <c r="AK62" s="287"/>
      <c r="AL62" s="287"/>
      <c r="AM62" s="287"/>
      <c r="AN62" s="286">
        <f t="shared" si="0"/>
        <v>75777.84</v>
      </c>
      <c r="AO62" s="287"/>
      <c r="AP62" s="287"/>
      <c r="AQ62" s="92" t="s">
        <v>83</v>
      </c>
      <c r="AR62" s="91"/>
      <c r="AS62" s="98">
        <v>0</v>
      </c>
      <c r="AT62" s="99">
        <f t="shared" si="1"/>
        <v>13151.53</v>
      </c>
      <c r="AU62" s="100">
        <f>'Vícepráce - Změna nosné k..._01'!P87</f>
        <v>27.322910000000004</v>
      </c>
      <c r="AV62" s="99">
        <f>'Vícepráce - Změna nosné k..._01'!J32</f>
        <v>13151.53</v>
      </c>
      <c r="AW62" s="99">
        <f>'Vícepráce - Změna nosné k..._01'!J33</f>
        <v>0</v>
      </c>
      <c r="AX62" s="99">
        <f>'Vícepráce - Změna nosné k..._01'!J34</f>
        <v>0</v>
      </c>
      <c r="AY62" s="99">
        <f>'Vícepráce - Změna nosné k..._01'!J35</f>
        <v>0</v>
      </c>
      <c r="AZ62" s="99">
        <f>'Vícepráce - Změna nosné k..._01'!F32</f>
        <v>62626.31</v>
      </c>
      <c r="BA62" s="99">
        <f>'Vícepráce - Změna nosné k..._01'!F33</f>
        <v>0</v>
      </c>
      <c r="BB62" s="99">
        <f>'Vícepráce - Změna nosné k..._01'!F34</f>
        <v>0</v>
      </c>
      <c r="BC62" s="99">
        <f>'Vícepráce - Změna nosné k..._01'!F35</f>
        <v>0</v>
      </c>
      <c r="BD62" s="101">
        <f>'Vícepráce - Změna nosné k..._01'!F36</f>
        <v>0</v>
      </c>
      <c r="BT62" s="97" t="s">
        <v>79</v>
      </c>
      <c r="BV62" s="97" t="s">
        <v>72</v>
      </c>
      <c r="BW62" s="97" t="s">
        <v>101</v>
      </c>
      <c r="BX62" s="97" t="s">
        <v>100</v>
      </c>
      <c r="CL62" s="97" t="s">
        <v>5</v>
      </c>
    </row>
    <row r="63" spans="1:91" s="1" customFormat="1" ht="30" customHeight="1">
      <c r="B63" s="37"/>
      <c r="AR63" s="37"/>
    </row>
    <row r="64" spans="1:91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37"/>
    </row>
  </sheetData>
  <mergeCells count="79">
    <mergeCell ref="AG51:AM51"/>
    <mergeCell ref="AN51:AP51"/>
    <mergeCell ref="AN52:AP52"/>
    <mergeCell ref="AG52:AM52"/>
    <mergeCell ref="AG53:AM53"/>
    <mergeCell ref="AG54:AM54"/>
    <mergeCell ref="AG55:AM55"/>
    <mergeCell ref="K59:AF59"/>
    <mergeCell ref="K60:AF60"/>
    <mergeCell ref="J61:AF61"/>
    <mergeCell ref="K62:AF62"/>
    <mergeCell ref="AN53:AP53"/>
    <mergeCell ref="AG56:AM56"/>
    <mergeCell ref="AG57:AM57"/>
    <mergeCell ref="AG58:AM58"/>
    <mergeCell ref="AG59:AM59"/>
    <mergeCell ref="AG60:AM60"/>
    <mergeCell ref="AG61:AM61"/>
    <mergeCell ref="AG62:AM62"/>
    <mergeCell ref="AN60:AP60"/>
    <mergeCell ref="AN61:AP61"/>
    <mergeCell ref="AN62:AP62"/>
    <mergeCell ref="AN59:AP59"/>
    <mergeCell ref="AN57:AP57"/>
    <mergeCell ref="AN54:AP54"/>
    <mergeCell ref="AN55:AP55"/>
    <mergeCell ref="E59:I59"/>
    <mergeCell ref="E60:I60"/>
    <mergeCell ref="D61:H61"/>
    <mergeCell ref="E62:I62"/>
    <mergeCell ref="AM44:AN44"/>
    <mergeCell ref="AM46:AP46"/>
    <mergeCell ref="AN49:AP49"/>
    <mergeCell ref="C49:G49"/>
    <mergeCell ref="I49:AF49"/>
    <mergeCell ref="AG49:AM49"/>
    <mergeCell ref="J52:AF52"/>
    <mergeCell ref="K53:AF53"/>
    <mergeCell ref="K54:AF54"/>
    <mergeCell ref="J55:AF55"/>
    <mergeCell ref="K56:AF56"/>
    <mergeCell ref="K57:AF57"/>
    <mergeCell ref="D58:H58"/>
    <mergeCell ref="D52:H52"/>
    <mergeCell ref="E53:I53"/>
    <mergeCell ref="E54:I54"/>
    <mergeCell ref="D55:H55"/>
    <mergeCell ref="E56:I56"/>
    <mergeCell ref="E57:I57"/>
    <mergeCell ref="AK28:AO28"/>
    <mergeCell ref="W29:AE29"/>
    <mergeCell ref="AK29:AO29"/>
    <mergeCell ref="E20:AN20"/>
    <mergeCell ref="AK23:AO23"/>
    <mergeCell ref="W25:AE25"/>
    <mergeCell ref="AK25:AO25"/>
    <mergeCell ref="W26:AE26"/>
    <mergeCell ref="AK26:AO26"/>
    <mergeCell ref="K5:AO5"/>
    <mergeCell ref="K6:AO6"/>
    <mergeCell ref="AR2:BE2"/>
    <mergeCell ref="W27:AE27"/>
    <mergeCell ref="AK27:AO27"/>
    <mergeCell ref="AS46:AT48"/>
    <mergeCell ref="J58:AF58"/>
    <mergeCell ref="L29:O29"/>
    <mergeCell ref="L25:O25"/>
    <mergeCell ref="L26:O26"/>
    <mergeCell ref="L27:O27"/>
    <mergeCell ref="L28:O28"/>
    <mergeCell ref="AN56:AP56"/>
    <mergeCell ref="AN58:AP58"/>
    <mergeCell ref="AK30:AO30"/>
    <mergeCell ref="X32:AB32"/>
    <mergeCell ref="AK32:AO32"/>
    <mergeCell ref="L42:AO42"/>
    <mergeCell ref="W30:AE30"/>
    <mergeCell ref="L30:O30"/>
    <mergeCell ref="W28:AE28"/>
  </mergeCells>
  <hyperlinks>
    <hyperlink ref="K1:S1" location="C2" display="1) Rekapitulace stavby"/>
    <hyperlink ref="W1:AI1" location="C51" display="2) Rekapitulace objektů stavby a soupisů prací"/>
    <hyperlink ref="A53" location="'Méněpráce - Úprava založení'!C2" display="/"/>
    <hyperlink ref="A54" location="'Vícepráce - Úprava založení'!C2" display="/"/>
    <hyperlink ref="A56" location="'Méněpráce - Změna nosné k...'!C2" display="/"/>
    <hyperlink ref="A57" location="'Vícepráce - Změna nosné k...'!C2" display="/"/>
    <hyperlink ref="A59" location="'Méněpráce - Vybourání str...'!C2" display="/"/>
    <hyperlink ref="A60" location="'Vícepráce - Vybourání str...'!C2" display="/"/>
    <hyperlink ref="A62" location="'Vícepráce - Změna nosné k..._01'!C2" display="/"/>
  </hyperlinks>
  <pageMargins left="0.58333330000000005" right="0.58333330000000005" top="0.58333330000000005" bottom="0.58333330000000005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4"/>
  <sheetViews>
    <sheetView showGridLines="0" workbookViewId="0">
      <pane ySplit="1" topLeftCell="A2" activePane="bottomLeft" state="frozen"/>
      <selection pane="bottomLeft" activeCell="J14" sqref="J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02"/>
      <c r="B1" s="16"/>
      <c r="C1" s="16"/>
      <c r="D1" s="17" t="s">
        <v>1</v>
      </c>
      <c r="E1" s="16"/>
      <c r="F1" s="103" t="s">
        <v>102</v>
      </c>
      <c r="G1" s="316" t="s">
        <v>103</v>
      </c>
      <c r="H1" s="316"/>
      <c r="I1" s="16"/>
      <c r="J1" s="103" t="s">
        <v>104</v>
      </c>
      <c r="K1" s="17" t="s">
        <v>105</v>
      </c>
      <c r="L1" s="103" t="s">
        <v>106</v>
      </c>
      <c r="M1" s="103"/>
      <c r="N1" s="103"/>
      <c r="O1" s="103"/>
      <c r="P1" s="103"/>
      <c r="Q1" s="103"/>
      <c r="R1" s="103"/>
      <c r="S1" s="103"/>
      <c r="T1" s="103"/>
      <c r="U1" s="104"/>
      <c r="V1" s="104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0" t="s">
        <v>8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23" t="s">
        <v>84</v>
      </c>
    </row>
    <row r="3" spans="1:70" ht="6.95" customHeight="1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79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28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70" ht="15">
      <c r="B6" s="27"/>
      <c r="C6" s="28"/>
      <c r="D6" s="35" t="s">
        <v>16</v>
      </c>
      <c r="E6" s="28"/>
      <c r="F6" s="28"/>
      <c r="G6" s="28"/>
      <c r="H6" s="28"/>
      <c r="I6" s="28"/>
      <c r="J6" s="28"/>
      <c r="K6" s="30"/>
    </row>
    <row r="7" spans="1:70" ht="16.5" customHeight="1">
      <c r="B7" s="27"/>
      <c r="C7" s="28"/>
      <c r="D7" s="28"/>
      <c r="E7" s="317" t="str">
        <f>'Rekapitulace stavby'!K6</f>
        <v>Stavební úpravy a přístavba komunitního centra BÉTEL</v>
      </c>
      <c r="F7" s="323"/>
      <c r="G7" s="323"/>
      <c r="H7" s="323"/>
      <c r="I7" s="28"/>
      <c r="J7" s="28"/>
      <c r="K7" s="30"/>
    </row>
    <row r="8" spans="1:70" ht="15">
      <c r="B8" s="27"/>
      <c r="C8" s="28"/>
      <c r="D8" s="35" t="s">
        <v>108</v>
      </c>
      <c r="E8" s="28"/>
      <c r="F8" s="28"/>
      <c r="G8" s="28"/>
      <c r="H8" s="28"/>
      <c r="I8" s="28"/>
      <c r="J8" s="28"/>
      <c r="K8" s="30"/>
    </row>
    <row r="9" spans="1:70" s="1" customFormat="1" ht="16.5" customHeight="1">
      <c r="B9" s="37"/>
      <c r="C9" s="38"/>
      <c r="D9" s="38"/>
      <c r="E9" s="317" t="s">
        <v>109</v>
      </c>
      <c r="F9" s="318"/>
      <c r="G9" s="318"/>
      <c r="H9" s="318"/>
      <c r="I9" s="38"/>
      <c r="J9" s="38"/>
      <c r="K9" s="41"/>
    </row>
    <row r="10" spans="1:70" s="1" customFormat="1" ht="15">
      <c r="B10" s="37"/>
      <c r="C10" s="38"/>
      <c r="D10" s="35" t="s">
        <v>110</v>
      </c>
      <c r="E10" s="38"/>
      <c r="F10" s="38"/>
      <c r="G10" s="38"/>
      <c r="H10" s="38"/>
      <c r="I10" s="38"/>
      <c r="J10" s="38"/>
      <c r="K10" s="41"/>
    </row>
    <row r="11" spans="1:70" s="1" customFormat="1" ht="36.950000000000003" customHeight="1">
      <c r="B11" s="37"/>
      <c r="C11" s="38"/>
      <c r="D11" s="38"/>
      <c r="E11" s="319" t="s">
        <v>111</v>
      </c>
      <c r="F11" s="318"/>
      <c r="G11" s="318"/>
      <c r="H11" s="318"/>
      <c r="I11" s="38"/>
      <c r="J11" s="38"/>
      <c r="K11" s="41"/>
    </row>
    <row r="12" spans="1:70" s="1" customFormat="1">
      <c r="B12" s="37"/>
      <c r="C12" s="38"/>
      <c r="D12" s="38"/>
      <c r="E12" s="38"/>
      <c r="F12" s="38"/>
      <c r="G12" s="38"/>
      <c r="H12" s="38"/>
      <c r="I12" s="38"/>
      <c r="J12" s="38"/>
      <c r="K12" s="41"/>
    </row>
    <row r="13" spans="1:70" s="1" customFormat="1" ht="14.45" customHeight="1">
      <c r="B13" s="37"/>
      <c r="C13" s="38"/>
      <c r="D13" s="35" t="s">
        <v>18</v>
      </c>
      <c r="E13" s="38"/>
      <c r="F13" s="33" t="s">
        <v>5</v>
      </c>
      <c r="G13" s="38"/>
      <c r="H13" s="38"/>
      <c r="I13" s="35" t="s">
        <v>19</v>
      </c>
      <c r="J13" s="33" t="s">
        <v>5</v>
      </c>
      <c r="K13" s="41"/>
    </row>
    <row r="14" spans="1:70" s="1" customFormat="1" ht="14.45" customHeight="1">
      <c r="B14" s="37"/>
      <c r="C14" s="38"/>
      <c r="D14" s="35" t="s">
        <v>20</v>
      </c>
      <c r="E14" s="38"/>
      <c r="F14" s="33" t="s">
        <v>112</v>
      </c>
      <c r="G14" s="38"/>
      <c r="H14" s="38"/>
      <c r="I14" s="35" t="s">
        <v>22</v>
      </c>
      <c r="J14" s="333">
        <v>43752</v>
      </c>
      <c r="K14" s="41"/>
    </row>
    <row r="15" spans="1:70" s="1" customFormat="1" ht="10.9" customHeight="1">
      <c r="B15" s="37"/>
      <c r="C15" s="38"/>
      <c r="D15" s="38"/>
      <c r="E15" s="38"/>
      <c r="F15" s="38"/>
      <c r="G15" s="38"/>
      <c r="H15" s="38"/>
      <c r="I15" s="38"/>
      <c r="J15" s="38"/>
      <c r="K15" s="41"/>
    </row>
    <row r="16" spans="1:70" s="1" customFormat="1" ht="14.45" customHeight="1">
      <c r="B16" s="37"/>
      <c r="C16" s="38"/>
      <c r="D16" s="35" t="s">
        <v>23</v>
      </c>
      <c r="E16" s="38"/>
      <c r="F16" s="38"/>
      <c r="G16" s="38"/>
      <c r="H16" s="38"/>
      <c r="I16" s="35" t="s">
        <v>24</v>
      </c>
      <c r="J16" s="33" t="str">
        <f>IF('Rekapitulace stavby'!AN10="","",'Rekapitulace stavby'!AN10)</f>
        <v/>
      </c>
      <c r="K16" s="41"/>
    </row>
    <row r="17" spans="2:11" s="1" customFormat="1" ht="18" customHeight="1">
      <c r="B17" s="37"/>
      <c r="C17" s="38"/>
      <c r="D17" s="38"/>
      <c r="E17" s="33" t="str">
        <f>IF('Rekapitulace stavby'!E11="","",'Rekapitulace stavby'!E11)</f>
        <v>Sbor JB v Chrastavě, Bezručova 503, 46331 Chrastav</v>
      </c>
      <c r="F17" s="38"/>
      <c r="G17" s="38"/>
      <c r="H17" s="38"/>
      <c r="I17" s="35" t="s">
        <v>26</v>
      </c>
      <c r="J17" s="33" t="str">
        <f>IF('Rekapitulace stavby'!AN11="","",'Rekapitulace stavby'!AN11)</f>
        <v/>
      </c>
      <c r="K17" s="41"/>
    </row>
    <row r="18" spans="2:11" s="1" customFormat="1" ht="6.95" customHeight="1">
      <c r="B18" s="37"/>
      <c r="C18" s="38"/>
      <c r="D18" s="38"/>
      <c r="E18" s="38"/>
      <c r="F18" s="38"/>
      <c r="G18" s="38"/>
      <c r="H18" s="38"/>
      <c r="I18" s="38"/>
      <c r="J18" s="38"/>
      <c r="K18" s="41"/>
    </row>
    <row r="19" spans="2:11" s="1" customFormat="1" ht="14.45" customHeight="1">
      <c r="B19" s="37"/>
      <c r="C19" s="38"/>
      <c r="D19" s="35" t="s">
        <v>27</v>
      </c>
      <c r="E19" s="38"/>
      <c r="F19" s="38"/>
      <c r="G19" s="38"/>
      <c r="H19" s="38"/>
      <c r="I19" s="35" t="s">
        <v>24</v>
      </c>
      <c r="J19" s="33" t="str">
        <f>IF('Rekapitulace stavby'!AN13="Vyplň údaj","",IF('Rekapitulace stavby'!AN13="","",'Rekapitulace stavby'!AN13))</f>
        <v>03210910</v>
      </c>
      <c r="K19" s="41"/>
    </row>
    <row r="20" spans="2:11" s="1" customFormat="1" ht="18" customHeight="1">
      <c r="B20" s="37"/>
      <c r="C20" s="38"/>
      <c r="D20" s="38"/>
      <c r="E20" s="33" t="str">
        <f>IF('Rekapitulace stavby'!E14="Vyplň údaj","",IF('Rekapitulace stavby'!E14="","",'Rekapitulace stavby'!E14))</f>
        <v>TOMIVOS s.r.o.</v>
      </c>
      <c r="F20" s="38"/>
      <c r="G20" s="38"/>
      <c r="H20" s="38"/>
      <c r="I20" s="35" t="s">
        <v>26</v>
      </c>
      <c r="J20" s="33" t="str">
        <f>IF('Rekapitulace stavby'!AN14="Vyplň údaj","",IF('Rekapitulace stavby'!AN14="","",'Rekapitulace stavby'!AN14))</f>
        <v>CZ03210910</v>
      </c>
      <c r="K20" s="41"/>
    </row>
    <row r="21" spans="2:11" s="1" customFormat="1" ht="6.95" customHeight="1">
      <c r="B21" s="37"/>
      <c r="C21" s="38"/>
      <c r="D21" s="38"/>
      <c r="E21" s="38"/>
      <c r="F21" s="38"/>
      <c r="G21" s="38"/>
      <c r="H21" s="38"/>
      <c r="I21" s="38"/>
      <c r="J21" s="38"/>
      <c r="K21" s="41"/>
    </row>
    <row r="22" spans="2:11" s="1" customFormat="1" ht="14.45" customHeight="1">
      <c r="B22" s="37"/>
      <c r="C22" s="38"/>
      <c r="D22" s="35" t="s">
        <v>31</v>
      </c>
      <c r="E22" s="38"/>
      <c r="F22" s="38"/>
      <c r="G22" s="38"/>
      <c r="H22" s="38"/>
      <c r="I22" s="35" t="s">
        <v>24</v>
      </c>
      <c r="J22" s="33" t="str">
        <f>IF('Rekapitulace stavby'!AN16="","",'Rekapitulace stavby'!AN16)</f>
        <v/>
      </c>
      <c r="K22" s="41"/>
    </row>
    <row r="23" spans="2:11" s="1" customFormat="1" ht="18" customHeight="1">
      <c r="B23" s="37"/>
      <c r="C23" s="38"/>
      <c r="D23" s="38"/>
      <c r="E23" s="33" t="str">
        <f>IF('Rekapitulace stavby'!E17="","",'Rekapitulace stavby'!E17)</f>
        <v>FS Vision, s.r.o. IČ: 22792902</v>
      </c>
      <c r="F23" s="38"/>
      <c r="G23" s="38"/>
      <c r="H23" s="38"/>
      <c r="I23" s="35" t="s">
        <v>26</v>
      </c>
      <c r="J23" s="33" t="str">
        <f>IF('Rekapitulace stavby'!AN17="","",'Rekapitulace stavby'!AN17)</f>
        <v/>
      </c>
      <c r="K23" s="41"/>
    </row>
    <row r="24" spans="2:1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41"/>
    </row>
    <row r="25" spans="2:11" s="1" customFormat="1" ht="14.45" customHeight="1">
      <c r="B25" s="37"/>
      <c r="C25" s="38"/>
      <c r="D25" s="35" t="s">
        <v>34</v>
      </c>
      <c r="E25" s="38"/>
      <c r="F25" s="38"/>
      <c r="G25" s="38"/>
      <c r="H25" s="38"/>
      <c r="I25" s="38"/>
      <c r="J25" s="38"/>
      <c r="K25" s="41"/>
    </row>
    <row r="26" spans="2:11" s="7" customFormat="1" ht="16.5" customHeight="1">
      <c r="B26" s="106"/>
      <c r="C26" s="107"/>
      <c r="D26" s="107"/>
      <c r="E26" s="302" t="s">
        <v>5</v>
      </c>
      <c r="F26" s="302"/>
      <c r="G26" s="302"/>
      <c r="H26" s="302"/>
      <c r="I26" s="107"/>
      <c r="J26" s="107"/>
      <c r="K26" s="108"/>
    </row>
    <row r="27" spans="2:11" s="1" customFormat="1" ht="6.95" customHeight="1">
      <c r="B27" s="37"/>
      <c r="C27" s="38"/>
      <c r="D27" s="38"/>
      <c r="E27" s="38"/>
      <c r="F27" s="38"/>
      <c r="G27" s="38"/>
      <c r="H27" s="38"/>
      <c r="I27" s="38"/>
      <c r="J27" s="38"/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64"/>
      <c r="J28" s="64"/>
      <c r="K28" s="109"/>
    </row>
    <row r="29" spans="2:11" s="1" customFormat="1" ht="25.35" customHeight="1">
      <c r="B29" s="37"/>
      <c r="C29" s="38"/>
      <c r="D29" s="110" t="s">
        <v>36</v>
      </c>
      <c r="E29" s="38"/>
      <c r="F29" s="38"/>
      <c r="G29" s="38"/>
      <c r="H29" s="38"/>
      <c r="I29" s="38"/>
      <c r="J29" s="111">
        <f>ROUND(J87,2)</f>
        <v>-37128.94</v>
      </c>
      <c r="K29" s="41"/>
    </row>
    <row r="30" spans="2:11" s="1" customFormat="1" ht="6.95" customHeight="1">
      <c r="B30" s="37"/>
      <c r="C30" s="38"/>
      <c r="D30" s="64"/>
      <c r="E30" s="64"/>
      <c r="F30" s="64"/>
      <c r="G30" s="64"/>
      <c r="H30" s="64"/>
      <c r="I30" s="64"/>
      <c r="J30" s="64"/>
      <c r="K30" s="109"/>
    </row>
    <row r="31" spans="2:11" s="1" customFormat="1" ht="14.45" customHeight="1">
      <c r="B31" s="37"/>
      <c r="C31" s="38"/>
      <c r="D31" s="38"/>
      <c r="E31" s="38"/>
      <c r="F31" s="42" t="s">
        <v>38</v>
      </c>
      <c r="G31" s="38"/>
      <c r="H31" s="38"/>
      <c r="I31" s="42" t="s">
        <v>37</v>
      </c>
      <c r="J31" s="42" t="s">
        <v>39</v>
      </c>
      <c r="K31" s="41"/>
    </row>
    <row r="32" spans="2:11" s="1" customFormat="1" ht="14.45" customHeight="1">
      <c r="B32" s="37"/>
      <c r="C32" s="38"/>
      <c r="D32" s="45" t="s">
        <v>40</v>
      </c>
      <c r="E32" s="45" t="s">
        <v>41</v>
      </c>
      <c r="F32" s="112">
        <f>ROUND(SUM(BE87:BE103), 2)</f>
        <v>-37128.94</v>
      </c>
      <c r="G32" s="38"/>
      <c r="H32" s="38"/>
      <c r="I32" s="113">
        <v>0.21</v>
      </c>
      <c r="J32" s="112">
        <f>ROUND(ROUND((SUM(BE87:BE103)), 2)*I32, 2)</f>
        <v>-7797.08</v>
      </c>
      <c r="K32" s="41"/>
    </row>
    <row r="33" spans="2:11" s="1" customFormat="1" ht="14.45" customHeight="1">
      <c r="B33" s="37"/>
      <c r="C33" s="38"/>
      <c r="D33" s="38"/>
      <c r="E33" s="45" t="s">
        <v>42</v>
      </c>
      <c r="F33" s="112">
        <f>ROUND(SUM(BF87:BF103), 2)</f>
        <v>0</v>
      </c>
      <c r="G33" s="38"/>
      <c r="H33" s="38"/>
      <c r="I33" s="113">
        <v>0.15</v>
      </c>
      <c r="J33" s="112">
        <f>ROUND(ROUND((SUM(BF87:BF103)), 2)*I33, 2)</f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43</v>
      </c>
      <c r="F34" s="112">
        <f>ROUND(SUM(BG87:BG103), 2)</f>
        <v>0</v>
      </c>
      <c r="G34" s="38"/>
      <c r="H34" s="38"/>
      <c r="I34" s="113">
        <v>0.21</v>
      </c>
      <c r="J34" s="112">
        <v>0</v>
      </c>
      <c r="K34" s="41"/>
    </row>
    <row r="35" spans="2:11" s="1" customFormat="1" ht="14.45" hidden="1" customHeight="1">
      <c r="B35" s="37"/>
      <c r="C35" s="38"/>
      <c r="D35" s="38"/>
      <c r="E35" s="45" t="s">
        <v>44</v>
      </c>
      <c r="F35" s="112">
        <f>ROUND(SUM(BH87:BH103), 2)</f>
        <v>0</v>
      </c>
      <c r="G35" s="38"/>
      <c r="H35" s="38"/>
      <c r="I35" s="113">
        <v>0.15</v>
      </c>
      <c r="J35" s="112">
        <v>0</v>
      </c>
      <c r="K35" s="41"/>
    </row>
    <row r="36" spans="2:11" s="1" customFormat="1" ht="14.45" hidden="1" customHeight="1">
      <c r="B36" s="37"/>
      <c r="C36" s="38"/>
      <c r="D36" s="38"/>
      <c r="E36" s="45" t="s">
        <v>45</v>
      </c>
      <c r="F36" s="112">
        <f>ROUND(SUM(BI87:BI103), 2)</f>
        <v>0</v>
      </c>
      <c r="G36" s="38"/>
      <c r="H36" s="38"/>
      <c r="I36" s="113">
        <v>0</v>
      </c>
      <c r="J36" s="112">
        <v>0</v>
      </c>
      <c r="K36" s="41"/>
    </row>
    <row r="37" spans="2:11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41"/>
    </row>
    <row r="38" spans="2:11" s="1" customFormat="1" ht="25.35" customHeight="1">
      <c r="B38" s="37"/>
      <c r="C38" s="114"/>
      <c r="D38" s="115" t="s">
        <v>46</v>
      </c>
      <c r="E38" s="67"/>
      <c r="F38" s="67"/>
      <c r="G38" s="116" t="s">
        <v>47</v>
      </c>
      <c r="H38" s="117" t="s">
        <v>48</v>
      </c>
      <c r="I38" s="67"/>
      <c r="J38" s="118">
        <f>SUM(J29:J36)</f>
        <v>-44926.020000000004</v>
      </c>
      <c r="K38" s="119"/>
    </row>
    <row r="39" spans="2:11" s="1" customFormat="1" ht="14.45" customHeight="1">
      <c r="B39" s="52"/>
      <c r="C39" s="53"/>
      <c r="D39" s="53"/>
      <c r="E39" s="53"/>
      <c r="F39" s="53"/>
      <c r="G39" s="53"/>
      <c r="H39" s="53"/>
      <c r="I39" s="53"/>
      <c r="J39" s="53"/>
      <c r="K39" s="54"/>
    </row>
    <row r="43" spans="2:11" s="1" customFormat="1" ht="6.95" customHeight="1">
      <c r="B43" s="55"/>
      <c r="C43" s="56"/>
      <c r="D43" s="56"/>
      <c r="E43" s="56"/>
      <c r="F43" s="56"/>
      <c r="G43" s="56"/>
      <c r="H43" s="56"/>
      <c r="I43" s="56"/>
      <c r="J43" s="56"/>
      <c r="K43" s="120"/>
    </row>
    <row r="44" spans="2:11" s="1" customFormat="1" ht="36.950000000000003" customHeight="1">
      <c r="B44" s="37"/>
      <c r="C44" s="29" t="s">
        <v>113</v>
      </c>
      <c r="D44" s="38"/>
      <c r="E44" s="38"/>
      <c r="F44" s="38"/>
      <c r="G44" s="38"/>
      <c r="H44" s="38"/>
      <c r="I44" s="38"/>
      <c r="J44" s="38"/>
      <c r="K44" s="41"/>
    </row>
    <row r="45" spans="2:11" s="1" customFormat="1" ht="6.95" customHeight="1">
      <c r="B45" s="37"/>
      <c r="C45" s="38"/>
      <c r="D45" s="38"/>
      <c r="E45" s="38"/>
      <c r="F45" s="38"/>
      <c r="G45" s="38"/>
      <c r="H45" s="38"/>
      <c r="I45" s="38"/>
      <c r="J45" s="38"/>
      <c r="K45" s="41"/>
    </row>
    <row r="46" spans="2:11" s="1" customFormat="1" ht="14.45" customHeight="1">
      <c r="B46" s="37"/>
      <c r="C46" s="35" t="s">
        <v>16</v>
      </c>
      <c r="D46" s="38"/>
      <c r="E46" s="38"/>
      <c r="F46" s="38"/>
      <c r="G46" s="38"/>
      <c r="H46" s="38"/>
      <c r="I46" s="38"/>
      <c r="J46" s="38"/>
      <c r="K46" s="41"/>
    </row>
    <row r="47" spans="2:11" s="1" customFormat="1" ht="16.5" customHeight="1">
      <c r="B47" s="37"/>
      <c r="C47" s="38"/>
      <c r="D47" s="38"/>
      <c r="E47" s="317" t="str">
        <f>E7</f>
        <v>Stavební úpravy a přístavba komunitního centra BÉTEL</v>
      </c>
      <c r="F47" s="323"/>
      <c r="G47" s="323"/>
      <c r="H47" s="323"/>
      <c r="I47" s="38"/>
      <c r="J47" s="38"/>
      <c r="K47" s="41"/>
    </row>
    <row r="48" spans="2:11" ht="15">
      <c r="B48" s="27"/>
      <c r="C48" s="35" t="s">
        <v>108</v>
      </c>
      <c r="D48" s="28"/>
      <c r="E48" s="28"/>
      <c r="F48" s="28"/>
      <c r="G48" s="28"/>
      <c r="H48" s="28"/>
      <c r="I48" s="28"/>
      <c r="J48" s="28"/>
      <c r="K48" s="30"/>
    </row>
    <row r="49" spans="2:47" s="1" customFormat="1" ht="16.5" customHeight="1">
      <c r="B49" s="37"/>
      <c r="C49" s="38"/>
      <c r="D49" s="38"/>
      <c r="E49" s="317" t="s">
        <v>109</v>
      </c>
      <c r="F49" s="318"/>
      <c r="G49" s="318"/>
      <c r="H49" s="318"/>
      <c r="I49" s="38"/>
      <c r="J49" s="38"/>
      <c r="K49" s="41"/>
    </row>
    <row r="50" spans="2:47" s="1" customFormat="1" ht="14.45" customHeight="1">
      <c r="B50" s="37"/>
      <c r="C50" s="35" t="s">
        <v>110</v>
      </c>
      <c r="D50" s="38"/>
      <c r="E50" s="38"/>
      <c r="F50" s="38"/>
      <c r="G50" s="38"/>
      <c r="H50" s="38"/>
      <c r="I50" s="38"/>
      <c r="J50" s="38"/>
      <c r="K50" s="41"/>
    </row>
    <row r="51" spans="2:47" s="1" customFormat="1" ht="17.25" customHeight="1">
      <c r="B51" s="37"/>
      <c r="C51" s="38"/>
      <c r="D51" s="38"/>
      <c r="E51" s="319" t="str">
        <f>E11</f>
        <v>Méněpráce - Úprava založení</v>
      </c>
      <c r="F51" s="318"/>
      <c r="G51" s="318"/>
      <c r="H51" s="318"/>
      <c r="I51" s="38"/>
      <c r="J51" s="38"/>
      <c r="K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38"/>
      <c r="J52" s="38"/>
      <c r="K52" s="41"/>
    </row>
    <row r="53" spans="2:47" s="1" customFormat="1" ht="18" customHeight="1">
      <c r="B53" s="37"/>
      <c r="C53" s="35" t="s">
        <v>20</v>
      </c>
      <c r="D53" s="38"/>
      <c r="E53" s="38"/>
      <c r="F53" s="33" t="str">
        <f>F14</f>
        <v xml:space="preserve"> </v>
      </c>
      <c r="G53" s="38"/>
      <c r="H53" s="38"/>
      <c r="I53" s="35" t="s">
        <v>22</v>
      </c>
      <c r="J53" s="105">
        <f>IF(J14="","",J14)</f>
        <v>43752</v>
      </c>
      <c r="K53" s="41"/>
    </row>
    <row r="54" spans="2:47" s="1" customFormat="1" ht="6.95" customHeight="1">
      <c r="B54" s="37"/>
      <c r="C54" s="38"/>
      <c r="D54" s="38"/>
      <c r="E54" s="38"/>
      <c r="F54" s="38"/>
      <c r="G54" s="38"/>
      <c r="H54" s="38"/>
      <c r="I54" s="38"/>
      <c r="J54" s="38"/>
      <c r="K54" s="41"/>
    </row>
    <row r="55" spans="2:47" s="1" customFormat="1" ht="15">
      <c r="B55" s="37"/>
      <c r="C55" s="35" t="s">
        <v>23</v>
      </c>
      <c r="D55" s="38"/>
      <c r="E55" s="38"/>
      <c r="F55" s="33" t="str">
        <f>E17</f>
        <v>Sbor JB v Chrastavě, Bezručova 503, 46331 Chrastav</v>
      </c>
      <c r="G55" s="38"/>
      <c r="H55" s="38"/>
      <c r="I55" s="35" t="s">
        <v>31</v>
      </c>
      <c r="J55" s="302" t="str">
        <f>E23</f>
        <v>FS Vision, s.r.o. IČ: 22792902</v>
      </c>
      <c r="K55" s="41"/>
    </row>
    <row r="56" spans="2:47" s="1" customFormat="1" ht="14.45" customHeight="1">
      <c r="B56" s="37"/>
      <c r="C56" s="35" t="s">
        <v>27</v>
      </c>
      <c r="D56" s="38"/>
      <c r="E56" s="38"/>
      <c r="F56" s="33" t="str">
        <f>IF(E20="","",E20)</f>
        <v>TOMIVOS s.r.o.</v>
      </c>
      <c r="G56" s="38"/>
      <c r="H56" s="38"/>
      <c r="I56" s="38"/>
      <c r="J56" s="320"/>
      <c r="K56" s="41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38"/>
      <c r="J57" s="38"/>
      <c r="K57" s="41"/>
    </row>
    <row r="58" spans="2:47" s="1" customFormat="1" ht="29.25" customHeight="1">
      <c r="B58" s="37"/>
      <c r="C58" s="121" t="s">
        <v>114</v>
      </c>
      <c r="D58" s="114"/>
      <c r="E58" s="114"/>
      <c r="F58" s="114"/>
      <c r="G58" s="114"/>
      <c r="H58" s="114"/>
      <c r="I58" s="114"/>
      <c r="J58" s="122" t="s">
        <v>115</v>
      </c>
      <c r="K58" s="123"/>
    </row>
    <row r="59" spans="2:47" s="1" customFormat="1" ht="10.35" customHeight="1">
      <c r="B59" s="37"/>
      <c r="C59" s="38"/>
      <c r="D59" s="38"/>
      <c r="E59" s="38"/>
      <c r="F59" s="38"/>
      <c r="G59" s="38"/>
      <c r="H59" s="38"/>
      <c r="I59" s="38"/>
      <c r="J59" s="38"/>
      <c r="K59" s="41"/>
    </row>
    <row r="60" spans="2:47" s="1" customFormat="1" ht="29.25" customHeight="1">
      <c r="B60" s="37"/>
      <c r="C60" s="124" t="s">
        <v>116</v>
      </c>
      <c r="D60" s="38"/>
      <c r="E60" s="38"/>
      <c r="F60" s="38"/>
      <c r="G60" s="38"/>
      <c r="H60" s="38"/>
      <c r="I60" s="38"/>
      <c r="J60" s="111">
        <f>J87</f>
        <v>-37128.94</v>
      </c>
      <c r="K60" s="41"/>
      <c r="AU60" s="23" t="s">
        <v>117</v>
      </c>
    </row>
    <row r="61" spans="2:47" s="8" customFormat="1" ht="24.95" customHeight="1">
      <c r="B61" s="125"/>
      <c r="C61" s="126"/>
      <c r="D61" s="127" t="s">
        <v>118</v>
      </c>
      <c r="E61" s="128"/>
      <c r="F61" s="128"/>
      <c r="G61" s="128"/>
      <c r="H61" s="128"/>
      <c r="I61" s="128"/>
      <c r="J61" s="129">
        <f>J88</f>
        <v>-11369.5</v>
      </c>
      <c r="K61" s="130"/>
    </row>
    <row r="62" spans="2:47" s="9" customFormat="1" ht="19.899999999999999" customHeight="1">
      <c r="B62" s="131"/>
      <c r="C62" s="132"/>
      <c r="D62" s="133" t="s">
        <v>119</v>
      </c>
      <c r="E62" s="134"/>
      <c r="F62" s="134"/>
      <c r="G62" s="134"/>
      <c r="H62" s="134"/>
      <c r="I62" s="134"/>
      <c r="J62" s="135">
        <f>J89</f>
        <v>-11200</v>
      </c>
      <c r="K62" s="136"/>
    </row>
    <row r="63" spans="2:47" s="9" customFormat="1" ht="19.899999999999999" customHeight="1">
      <c r="B63" s="131"/>
      <c r="C63" s="132"/>
      <c r="D63" s="133" t="s">
        <v>120</v>
      </c>
      <c r="E63" s="134"/>
      <c r="F63" s="134"/>
      <c r="G63" s="134"/>
      <c r="H63" s="134"/>
      <c r="I63" s="134"/>
      <c r="J63" s="135">
        <f>J93</f>
        <v>-169.5</v>
      </c>
      <c r="K63" s="136"/>
    </row>
    <row r="64" spans="2:47" s="8" customFormat="1" ht="24.95" customHeight="1">
      <c r="B64" s="125"/>
      <c r="C64" s="126"/>
      <c r="D64" s="127" t="s">
        <v>121</v>
      </c>
      <c r="E64" s="128"/>
      <c r="F64" s="128"/>
      <c r="G64" s="128"/>
      <c r="H64" s="128"/>
      <c r="I64" s="128"/>
      <c r="J64" s="129">
        <f>J95</f>
        <v>-25759.439999999999</v>
      </c>
      <c r="K64" s="130"/>
    </row>
    <row r="65" spans="2:12" s="9" customFormat="1" ht="19.899999999999999" customHeight="1">
      <c r="B65" s="131"/>
      <c r="C65" s="132"/>
      <c r="D65" s="133" t="s">
        <v>122</v>
      </c>
      <c r="E65" s="134"/>
      <c r="F65" s="134"/>
      <c r="G65" s="134"/>
      <c r="H65" s="134"/>
      <c r="I65" s="134"/>
      <c r="J65" s="135">
        <f>J96</f>
        <v>-25759.439999999999</v>
      </c>
      <c r="K65" s="136"/>
    </row>
    <row r="66" spans="2:12" s="1" customFormat="1" ht="21.75" customHeight="1">
      <c r="B66" s="37"/>
      <c r="C66" s="38"/>
      <c r="D66" s="38"/>
      <c r="E66" s="38"/>
      <c r="F66" s="38"/>
      <c r="G66" s="38"/>
      <c r="H66" s="38"/>
      <c r="I66" s="38"/>
      <c r="J66" s="38"/>
      <c r="K66" s="41"/>
    </row>
    <row r="67" spans="2:12" s="1" customFormat="1" ht="6.95" customHeight="1">
      <c r="B67" s="52"/>
      <c r="C67" s="53"/>
      <c r="D67" s="53"/>
      <c r="E67" s="53"/>
      <c r="F67" s="53"/>
      <c r="G67" s="53"/>
      <c r="H67" s="53"/>
      <c r="I67" s="53"/>
      <c r="J67" s="53"/>
      <c r="K67" s="54"/>
    </row>
    <row r="71" spans="2:12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37"/>
    </row>
    <row r="72" spans="2:12" s="1" customFormat="1" ht="36.950000000000003" customHeight="1">
      <c r="B72" s="37"/>
      <c r="C72" s="57" t="s">
        <v>123</v>
      </c>
      <c r="L72" s="37"/>
    </row>
    <row r="73" spans="2:12" s="1" customFormat="1" ht="6.95" customHeight="1">
      <c r="B73" s="37"/>
      <c r="L73" s="37"/>
    </row>
    <row r="74" spans="2:12" s="1" customFormat="1" ht="14.45" customHeight="1">
      <c r="B74" s="37"/>
      <c r="C74" s="59" t="s">
        <v>16</v>
      </c>
      <c r="L74" s="37"/>
    </row>
    <row r="75" spans="2:12" s="1" customFormat="1" ht="16.5" customHeight="1">
      <c r="B75" s="37"/>
      <c r="E75" s="321" t="str">
        <f>E7</f>
        <v>Stavební úpravy a přístavba komunitního centra BÉTEL</v>
      </c>
      <c r="F75" s="322"/>
      <c r="G75" s="322"/>
      <c r="H75" s="322"/>
      <c r="L75" s="37"/>
    </row>
    <row r="76" spans="2:12" ht="15">
      <c r="B76" s="27"/>
      <c r="C76" s="59" t="s">
        <v>108</v>
      </c>
      <c r="L76" s="27"/>
    </row>
    <row r="77" spans="2:12" s="1" customFormat="1" ht="16.5" customHeight="1">
      <c r="B77" s="37"/>
      <c r="E77" s="321" t="s">
        <v>109</v>
      </c>
      <c r="F77" s="315"/>
      <c r="G77" s="315"/>
      <c r="H77" s="315"/>
      <c r="L77" s="37"/>
    </row>
    <row r="78" spans="2:12" s="1" customFormat="1" ht="14.45" customHeight="1">
      <c r="B78" s="37"/>
      <c r="C78" s="59" t="s">
        <v>110</v>
      </c>
      <c r="L78" s="37"/>
    </row>
    <row r="79" spans="2:12" s="1" customFormat="1" ht="17.25" customHeight="1">
      <c r="B79" s="37"/>
      <c r="E79" s="295" t="str">
        <f>E11</f>
        <v>Méněpráce - Úprava založení</v>
      </c>
      <c r="F79" s="315"/>
      <c r="G79" s="315"/>
      <c r="H79" s="315"/>
      <c r="L79" s="37"/>
    </row>
    <row r="80" spans="2:12" s="1" customFormat="1" ht="6.95" customHeight="1">
      <c r="B80" s="37"/>
      <c r="L80" s="37"/>
    </row>
    <row r="81" spans="2:65" s="1" customFormat="1" ht="18" customHeight="1">
      <c r="B81" s="37"/>
      <c r="C81" s="59" t="s">
        <v>20</v>
      </c>
      <c r="F81" s="137" t="str">
        <f>F14</f>
        <v xml:space="preserve"> </v>
      </c>
      <c r="I81" s="59" t="s">
        <v>22</v>
      </c>
      <c r="J81" s="63">
        <f>IF(J14="","",J14)</f>
        <v>43752</v>
      </c>
      <c r="L81" s="37"/>
    </row>
    <row r="82" spans="2:65" s="1" customFormat="1" ht="6.95" customHeight="1">
      <c r="B82" s="37"/>
      <c r="L82" s="37"/>
    </row>
    <row r="83" spans="2:65" s="1" customFormat="1" ht="15">
      <c r="B83" s="37"/>
      <c r="C83" s="59" t="s">
        <v>23</v>
      </c>
      <c r="F83" s="137" t="str">
        <f>E17</f>
        <v>Sbor JB v Chrastavě, Bezručova 503, 46331 Chrastav</v>
      </c>
      <c r="I83" s="59" t="s">
        <v>31</v>
      </c>
      <c r="J83" s="137" t="str">
        <f>E23</f>
        <v>FS Vision, s.r.o. IČ: 22792902</v>
      </c>
      <c r="L83" s="37"/>
    </row>
    <row r="84" spans="2:65" s="1" customFormat="1" ht="14.45" customHeight="1">
      <c r="B84" s="37"/>
      <c r="C84" s="59" t="s">
        <v>27</v>
      </c>
      <c r="F84" s="137" t="str">
        <f>IF(E20="","",E20)</f>
        <v>TOMIVOS s.r.o.</v>
      </c>
      <c r="L84" s="37"/>
    </row>
    <row r="85" spans="2:65" s="1" customFormat="1" ht="10.35" customHeight="1">
      <c r="B85" s="37"/>
      <c r="L85" s="37"/>
    </row>
    <row r="86" spans="2:65" s="10" customFormat="1" ht="29.25" customHeight="1">
      <c r="B86" s="138"/>
      <c r="C86" s="139" t="s">
        <v>124</v>
      </c>
      <c r="D86" s="140" t="s">
        <v>55</v>
      </c>
      <c r="E86" s="140" t="s">
        <v>51</v>
      </c>
      <c r="F86" s="140" t="s">
        <v>125</v>
      </c>
      <c r="G86" s="140" t="s">
        <v>126</v>
      </c>
      <c r="H86" s="140" t="s">
        <v>127</v>
      </c>
      <c r="I86" s="140" t="s">
        <v>128</v>
      </c>
      <c r="J86" s="140" t="s">
        <v>115</v>
      </c>
      <c r="K86" s="141" t="s">
        <v>129</v>
      </c>
      <c r="L86" s="138"/>
      <c r="M86" s="69" t="s">
        <v>130</v>
      </c>
      <c r="N86" s="70" t="s">
        <v>40</v>
      </c>
      <c r="O86" s="70" t="s">
        <v>131</v>
      </c>
      <c r="P86" s="70" t="s">
        <v>132</v>
      </c>
      <c r="Q86" s="70" t="s">
        <v>133</v>
      </c>
      <c r="R86" s="70" t="s">
        <v>134</v>
      </c>
      <c r="S86" s="70" t="s">
        <v>135</v>
      </c>
      <c r="T86" s="71" t="s">
        <v>136</v>
      </c>
    </row>
    <row r="87" spans="2:65" s="1" customFormat="1" ht="29.25" customHeight="1">
      <c r="B87" s="37"/>
      <c r="C87" s="73" t="s">
        <v>116</v>
      </c>
      <c r="J87" s="142">
        <f>BK87</f>
        <v>-37128.94</v>
      </c>
      <c r="L87" s="37"/>
      <c r="M87" s="72"/>
      <c r="N87" s="64"/>
      <c r="O87" s="64"/>
      <c r="P87" s="143">
        <f>P88+P95</f>
        <v>0</v>
      </c>
      <c r="Q87" s="64"/>
      <c r="R87" s="143">
        <f>R88+R95</f>
        <v>-0.54134040000000005</v>
      </c>
      <c r="S87" s="64"/>
      <c r="T87" s="144">
        <f>T88+T95</f>
        <v>0</v>
      </c>
      <c r="AT87" s="23" t="s">
        <v>69</v>
      </c>
      <c r="AU87" s="23" t="s">
        <v>117</v>
      </c>
      <c r="BK87" s="145">
        <f>BK88+BK95</f>
        <v>-37128.94</v>
      </c>
    </row>
    <row r="88" spans="2:65" s="11" customFormat="1" ht="37.35" customHeight="1">
      <c r="B88" s="146"/>
      <c r="D88" s="147" t="s">
        <v>69</v>
      </c>
      <c r="E88" s="148" t="s">
        <v>137</v>
      </c>
      <c r="F88" s="148" t="s">
        <v>138</v>
      </c>
      <c r="J88" s="149">
        <f>BK88</f>
        <v>-11369.5</v>
      </c>
      <c r="L88" s="146"/>
      <c r="M88" s="150"/>
      <c r="N88" s="151"/>
      <c r="O88" s="151"/>
      <c r="P88" s="152">
        <f>P89+P93</f>
        <v>0</v>
      </c>
      <c r="Q88" s="151"/>
      <c r="R88" s="152">
        <f>R89+R93</f>
        <v>-0.33925440000000001</v>
      </c>
      <c r="S88" s="151"/>
      <c r="T88" s="153">
        <f>T89+T93</f>
        <v>0</v>
      </c>
      <c r="AR88" s="147" t="s">
        <v>77</v>
      </c>
      <c r="AT88" s="154" t="s">
        <v>69</v>
      </c>
      <c r="AU88" s="154" t="s">
        <v>70</v>
      </c>
      <c r="AY88" s="147" t="s">
        <v>139</v>
      </c>
      <c r="BK88" s="155">
        <f>BK89+BK93</f>
        <v>-11369.5</v>
      </c>
    </row>
    <row r="89" spans="2:65" s="11" customFormat="1" ht="19.899999999999999" customHeight="1">
      <c r="B89" s="146"/>
      <c r="D89" s="147" t="s">
        <v>69</v>
      </c>
      <c r="E89" s="156" t="s">
        <v>79</v>
      </c>
      <c r="F89" s="156" t="s">
        <v>140</v>
      </c>
      <c r="J89" s="157">
        <f>BK89</f>
        <v>-11200</v>
      </c>
      <c r="L89" s="146"/>
      <c r="M89" s="150"/>
      <c r="N89" s="151"/>
      <c r="O89" s="151"/>
      <c r="P89" s="152">
        <f>SUM(P90:P92)</f>
        <v>0</v>
      </c>
      <c r="Q89" s="151"/>
      <c r="R89" s="152">
        <f>SUM(R90:R92)</f>
        <v>-0.33925440000000001</v>
      </c>
      <c r="S89" s="151"/>
      <c r="T89" s="153">
        <f>SUM(T90:T92)</f>
        <v>0</v>
      </c>
      <c r="AR89" s="147" t="s">
        <v>77</v>
      </c>
      <c r="AT89" s="154" t="s">
        <v>69</v>
      </c>
      <c r="AU89" s="154" t="s">
        <v>77</v>
      </c>
      <c r="AY89" s="147" t="s">
        <v>139</v>
      </c>
      <c r="BK89" s="155">
        <f>SUM(BK90:BK92)</f>
        <v>-11200</v>
      </c>
    </row>
    <row r="90" spans="2:65" s="1" customFormat="1" ht="16.5" customHeight="1">
      <c r="B90" s="158"/>
      <c r="C90" s="159" t="s">
        <v>141</v>
      </c>
      <c r="D90" s="159" t="s">
        <v>142</v>
      </c>
      <c r="E90" s="160" t="s">
        <v>143</v>
      </c>
      <c r="F90" s="161" t="s">
        <v>144</v>
      </c>
      <c r="G90" s="162" t="s">
        <v>145</v>
      </c>
      <c r="H90" s="163">
        <v>-0.32</v>
      </c>
      <c r="I90" s="164">
        <v>35000</v>
      </c>
      <c r="J90" s="164">
        <f>ROUND(I90*H90,2)</f>
        <v>-11200</v>
      </c>
      <c r="K90" s="161" t="s">
        <v>5</v>
      </c>
      <c r="L90" s="37"/>
      <c r="M90" s="165" t="s">
        <v>5</v>
      </c>
      <c r="N90" s="166" t="s">
        <v>41</v>
      </c>
      <c r="O90" s="167">
        <v>0</v>
      </c>
      <c r="P90" s="167">
        <f>O90*H90</f>
        <v>0</v>
      </c>
      <c r="Q90" s="167">
        <v>1.0601700000000001</v>
      </c>
      <c r="R90" s="167">
        <f>Q90*H90</f>
        <v>-0.33925440000000001</v>
      </c>
      <c r="S90" s="167">
        <v>0</v>
      </c>
      <c r="T90" s="168">
        <f>S90*H90</f>
        <v>0</v>
      </c>
      <c r="AR90" s="23" t="s">
        <v>146</v>
      </c>
      <c r="AT90" s="23" t="s">
        <v>142</v>
      </c>
      <c r="AU90" s="23" t="s">
        <v>79</v>
      </c>
      <c r="AY90" s="23" t="s">
        <v>139</v>
      </c>
      <c r="BE90" s="169">
        <f>IF(N90="základní",J90,0)</f>
        <v>-11200</v>
      </c>
      <c r="BF90" s="169">
        <f>IF(N90="snížená",J90,0)</f>
        <v>0</v>
      </c>
      <c r="BG90" s="169">
        <f>IF(N90="zákl. přenesená",J90,0)</f>
        <v>0</v>
      </c>
      <c r="BH90" s="169">
        <f>IF(N90="sníž. přenesená",J90,0)</f>
        <v>0</v>
      </c>
      <c r="BI90" s="169">
        <f>IF(N90="nulová",J90,0)</f>
        <v>0</v>
      </c>
      <c r="BJ90" s="23" t="s">
        <v>77</v>
      </c>
      <c r="BK90" s="169">
        <f>ROUND(I90*H90,2)</f>
        <v>-11200</v>
      </c>
      <c r="BL90" s="23" t="s">
        <v>146</v>
      </c>
      <c r="BM90" s="23" t="s">
        <v>147</v>
      </c>
    </row>
    <row r="91" spans="2:65" s="12" customFormat="1" ht="27">
      <c r="B91" s="170"/>
      <c r="D91" s="171" t="s">
        <v>148</v>
      </c>
      <c r="E91" s="172" t="s">
        <v>5</v>
      </c>
      <c r="F91" s="173" t="s">
        <v>149</v>
      </c>
      <c r="H91" s="174">
        <v>-0.32</v>
      </c>
      <c r="L91" s="170"/>
      <c r="M91" s="175"/>
      <c r="N91" s="176"/>
      <c r="O91" s="176"/>
      <c r="P91" s="176"/>
      <c r="Q91" s="176"/>
      <c r="R91" s="176"/>
      <c r="S91" s="176"/>
      <c r="T91" s="177"/>
      <c r="AT91" s="172" t="s">
        <v>148</v>
      </c>
      <c r="AU91" s="172" t="s">
        <v>79</v>
      </c>
      <c r="AV91" s="12" t="s">
        <v>79</v>
      </c>
      <c r="AW91" s="12" t="s">
        <v>33</v>
      </c>
      <c r="AX91" s="12" t="s">
        <v>70</v>
      </c>
      <c r="AY91" s="172" t="s">
        <v>139</v>
      </c>
    </row>
    <row r="92" spans="2:65" s="13" customFormat="1">
      <c r="B92" s="178"/>
      <c r="D92" s="171" t="s">
        <v>148</v>
      </c>
      <c r="E92" s="179" t="s">
        <v>5</v>
      </c>
      <c r="F92" s="180" t="s">
        <v>150</v>
      </c>
      <c r="H92" s="181">
        <v>-0.32</v>
      </c>
      <c r="L92" s="178"/>
      <c r="M92" s="182"/>
      <c r="N92" s="183"/>
      <c r="O92" s="183"/>
      <c r="P92" s="183"/>
      <c r="Q92" s="183"/>
      <c r="R92" s="183"/>
      <c r="S92" s="183"/>
      <c r="T92" s="184"/>
      <c r="AT92" s="179" t="s">
        <v>148</v>
      </c>
      <c r="AU92" s="179" t="s">
        <v>79</v>
      </c>
      <c r="AV92" s="13" t="s">
        <v>146</v>
      </c>
      <c r="AW92" s="13" t="s">
        <v>33</v>
      </c>
      <c r="AX92" s="13" t="s">
        <v>77</v>
      </c>
      <c r="AY92" s="179" t="s">
        <v>139</v>
      </c>
    </row>
    <row r="93" spans="2:65" s="11" customFormat="1" ht="29.85" customHeight="1">
      <c r="B93" s="146"/>
      <c r="D93" s="147" t="s">
        <v>69</v>
      </c>
      <c r="E93" s="156" t="s">
        <v>151</v>
      </c>
      <c r="F93" s="156" t="s">
        <v>152</v>
      </c>
      <c r="J93" s="157">
        <f>BK93</f>
        <v>-169.5</v>
      </c>
      <c r="L93" s="146"/>
      <c r="M93" s="150"/>
      <c r="N93" s="151"/>
      <c r="O93" s="151"/>
      <c r="P93" s="152">
        <f>P94</f>
        <v>0</v>
      </c>
      <c r="Q93" s="151"/>
      <c r="R93" s="152">
        <f>R94</f>
        <v>0</v>
      </c>
      <c r="S93" s="151"/>
      <c r="T93" s="153">
        <f>T94</f>
        <v>0</v>
      </c>
      <c r="AR93" s="147" t="s">
        <v>77</v>
      </c>
      <c r="AT93" s="154" t="s">
        <v>69</v>
      </c>
      <c r="AU93" s="154" t="s">
        <v>77</v>
      </c>
      <c r="AY93" s="147" t="s">
        <v>139</v>
      </c>
      <c r="BK93" s="155">
        <f>BK94</f>
        <v>-169.5</v>
      </c>
    </row>
    <row r="94" spans="2:65" s="1" customFormat="1" ht="16.5" customHeight="1">
      <c r="B94" s="158"/>
      <c r="C94" s="159" t="s">
        <v>153</v>
      </c>
      <c r="D94" s="159" t="s">
        <v>142</v>
      </c>
      <c r="E94" s="160" t="s">
        <v>154</v>
      </c>
      <c r="F94" s="161" t="s">
        <v>155</v>
      </c>
      <c r="G94" s="162" t="s">
        <v>145</v>
      </c>
      <c r="H94" s="163">
        <v>-0.33900000000000002</v>
      </c>
      <c r="I94" s="164">
        <v>500</v>
      </c>
      <c r="J94" s="164">
        <f>ROUND(I94*H94,2)</f>
        <v>-169.5</v>
      </c>
      <c r="K94" s="161" t="s">
        <v>5</v>
      </c>
      <c r="L94" s="37"/>
      <c r="M94" s="165" t="s">
        <v>5</v>
      </c>
      <c r="N94" s="166" t="s">
        <v>41</v>
      </c>
      <c r="O94" s="167">
        <v>0</v>
      </c>
      <c r="P94" s="167">
        <f>O94*H94</f>
        <v>0</v>
      </c>
      <c r="Q94" s="167">
        <v>0</v>
      </c>
      <c r="R94" s="167">
        <f>Q94*H94</f>
        <v>0</v>
      </c>
      <c r="S94" s="167">
        <v>0</v>
      </c>
      <c r="T94" s="168">
        <f>S94*H94</f>
        <v>0</v>
      </c>
      <c r="AR94" s="23" t="s">
        <v>146</v>
      </c>
      <c r="AT94" s="23" t="s">
        <v>142</v>
      </c>
      <c r="AU94" s="23" t="s">
        <v>79</v>
      </c>
      <c r="AY94" s="23" t="s">
        <v>139</v>
      </c>
      <c r="BE94" s="169">
        <f>IF(N94="základní",J94,0)</f>
        <v>-169.5</v>
      </c>
      <c r="BF94" s="169">
        <f>IF(N94="snížená",J94,0)</f>
        <v>0</v>
      </c>
      <c r="BG94" s="169">
        <f>IF(N94="zákl. přenesená",J94,0)</f>
        <v>0</v>
      </c>
      <c r="BH94" s="169">
        <f>IF(N94="sníž. přenesená",J94,0)</f>
        <v>0</v>
      </c>
      <c r="BI94" s="169">
        <f>IF(N94="nulová",J94,0)</f>
        <v>0</v>
      </c>
      <c r="BJ94" s="23" t="s">
        <v>77</v>
      </c>
      <c r="BK94" s="169">
        <f>ROUND(I94*H94,2)</f>
        <v>-169.5</v>
      </c>
      <c r="BL94" s="23" t="s">
        <v>146</v>
      </c>
      <c r="BM94" s="23" t="s">
        <v>156</v>
      </c>
    </row>
    <row r="95" spans="2:65" s="11" customFormat="1" ht="37.35" customHeight="1">
      <c r="B95" s="146"/>
      <c r="D95" s="147" t="s">
        <v>69</v>
      </c>
      <c r="E95" s="148" t="s">
        <v>157</v>
      </c>
      <c r="F95" s="148" t="s">
        <v>158</v>
      </c>
      <c r="J95" s="149">
        <f>BK95</f>
        <v>-25759.439999999999</v>
      </c>
      <c r="L95" s="146"/>
      <c r="M95" s="150"/>
      <c r="N95" s="151"/>
      <c r="O95" s="151"/>
      <c r="P95" s="152">
        <f>P96</f>
        <v>0</v>
      </c>
      <c r="Q95" s="151"/>
      <c r="R95" s="152">
        <f>R96</f>
        <v>-0.20208600000000002</v>
      </c>
      <c r="S95" s="151"/>
      <c r="T95" s="153">
        <f>T96</f>
        <v>0</v>
      </c>
      <c r="AR95" s="147" t="s">
        <v>79</v>
      </c>
      <c r="AT95" s="154" t="s">
        <v>69</v>
      </c>
      <c r="AU95" s="154" t="s">
        <v>70</v>
      </c>
      <c r="AY95" s="147" t="s">
        <v>139</v>
      </c>
      <c r="BK95" s="155">
        <f>BK96</f>
        <v>-25759.439999999999</v>
      </c>
    </row>
    <row r="96" spans="2:65" s="11" customFormat="1" ht="19.899999999999999" customHeight="1">
      <c r="B96" s="146"/>
      <c r="D96" s="147" t="s">
        <v>69</v>
      </c>
      <c r="E96" s="156" t="s">
        <v>159</v>
      </c>
      <c r="F96" s="156" t="s">
        <v>160</v>
      </c>
      <c r="J96" s="157">
        <f>BK96</f>
        <v>-25759.439999999999</v>
      </c>
      <c r="L96" s="146"/>
      <c r="M96" s="150"/>
      <c r="N96" s="151"/>
      <c r="O96" s="151"/>
      <c r="P96" s="152">
        <f>SUM(P97:P103)</f>
        <v>0</v>
      </c>
      <c r="Q96" s="151"/>
      <c r="R96" s="152">
        <f>SUM(R97:R103)</f>
        <v>-0.20208600000000002</v>
      </c>
      <c r="S96" s="151"/>
      <c r="T96" s="153">
        <f>SUM(T97:T103)</f>
        <v>0</v>
      </c>
      <c r="AR96" s="147" t="s">
        <v>79</v>
      </c>
      <c r="AT96" s="154" t="s">
        <v>69</v>
      </c>
      <c r="AU96" s="154" t="s">
        <v>77</v>
      </c>
      <c r="AY96" s="147" t="s">
        <v>139</v>
      </c>
      <c r="BK96" s="155">
        <f>SUM(BK97:BK103)</f>
        <v>-25759.439999999999</v>
      </c>
    </row>
    <row r="97" spans="2:65" s="1" customFormat="1" ht="16.5" customHeight="1">
      <c r="B97" s="158"/>
      <c r="C97" s="159" t="s">
        <v>161</v>
      </c>
      <c r="D97" s="159" t="s">
        <v>142</v>
      </c>
      <c r="E97" s="160" t="s">
        <v>162</v>
      </c>
      <c r="F97" s="161" t="s">
        <v>163</v>
      </c>
      <c r="G97" s="162" t="s">
        <v>164</v>
      </c>
      <c r="H97" s="163">
        <v>-327</v>
      </c>
      <c r="I97" s="164">
        <v>60</v>
      </c>
      <c r="J97" s="164">
        <f>ROUND(I97*H97,2)</f>
        <v>-19620</v>
      </c>
      <c r="K97" s="161" t="s">
        <v>5</v>
      </c>
      <c r="L97" s="37"/>
      <c r="M97" s="165" t="s">
        <v>5</v>
      </c>
      <c r="N97" s="166" t="s">
        <v>41</v>
      </c>
      <c r="O97" s="167">
        <v>0</v>
      </c>
      <c r="P97" s="167">
        <f>O97*H97</f>
        <v>0</v>
      </c>
      <c r="Q97" s="167">
        <v>3.0000000000000001E-5</v>
      </c>
      <c r="R97" s="167">
        <f>Q97*H97</f>
        <v>-9.810000000000001E-3</v>
      </c>
      <c r="S97" s="167">
        <v>0</v>
      </c>
      <c r="T97" s="168">
        <f>S97*H97</f>
        <v>0</v>
      </c>
      <c r="AR97" s="23" t="s">
        <v>165</v>
      </c>
      <c r="AT97" s="23" t="s">
        <v>142</v>
      </c>
      <c r="AU97" s="23" t="s">
        <v>79</v>
      </c>
      <c r="AY97" s="23" t="s">
        <v>139</v>
      </c>
      <c r="BE97" s="169">
        <f>IF(N97="základní",J97,0)</f>
        <v>-19620</v>
      </c>
      <c r="BF97" s="169">
        <f>IF(N97="snížená",J97,0)</f>
        <v>0</v>
      </c>
      <c r="BG97" s="169">
        <f>IF(N97="zákl. přenesená",J97,0)</f>
        <v>0</v>
      </c>
      <c r="BH97" s="169">
        <f>IF(N97="sníž. přenesená",J97,0)</f>
        <v>0</v>
      </c>
      <c r="BI97" s="169">
        <f>IF(N97="nulová",J97,0)</f>
        <v>0</v>
      </c>
      <c r="BJ97" s="23" t="s">
        <v>77</v>
      </c>
      <c r="BK97" s="169">
        <f>ROUND(I97*H97,2)</f>
        <v>-19620</v>
      </c>
      <c r="BL97" s="23" t="s">
        <v>165</v>
      </c>
      <c r="BM97" s="23" t="s">
        <v>166</v>
      </c>
    </row>
    <row r="98" spans="2:65" s="12" customFormat="1" ht="27">
      <c r="B98" s="170"/>
      <c r="D98" s="171" t="s">
        <v>148</v>
      </c>
      <c r="E98" s="172" t="s">
        <v>5</v>
      </c>
      <c r="F98" s="173" t="s">
        <v>167</v>
      </c>
      <c r="H98" s="174">
        <v>327.35000000000002</v>
      </c>
      <c r="L98" s="170"/>
      <c r="M98" s="175"/>
      <c r="N98" s="176"/>
      <c r="O98" s="176"/>
      <c r="P98" s="176"/>
      <c r="Q98" s="176"/>
      <c r="R98" s="176"/>
      <c r="S98" s="176"/>
      <c r="T98" s="177"/>
      <c r="AT98" s="172" t="s">
        <v>148</v>
      </c>
      <c r="AU98" s="172" t="s">
        <v>79</v>
      </c>
      <c r="AV98" s="12" t="s">
        <v>79</v>
      </c>
      <c r="AW98" s="12" t="s">
        <v>33</v>
      </c>
      <c r="AX98" s="12" t="s">
        <v>70</v>
      </c>
      <c r="AY98" s="172" t="s">
        <v>139</v>
      </c>
    </row>
    <row r="99" spans="2:65" s="12" customFormat="1">
      <c r="B99" s="170"/>
      <c r="D99" s="171" t="s">
        <v>148</v>
      </c>
      <c r="E99" s="172" t="s">
        <v>5</v>
      </c>
      <c r="F99" s="173" t="s">
        <v>168</v>
      </c>
      <c r="H99" s="174">
        <v>-327</v>
      </c>
      <c r="L99" s="170"/>
      <c r="M99" s="175"/>
      <c r="N99" s="176"/>
      <c r="O99" s="176"/>
      <c r="P99" s="176"/>
      <c r="Q99" s="176"/>
      <c r="R99" s="176"/>
      <c r="S99" s="176"/>
      <c r="T99" s="177"/>
      <c r="AT99" s="172" t="s">
        <v>148</v>
      </c>
      <c r="AU99" s="172" t="s">
        <v>79</v>
      </c>
      <c r="AV99" s="12" t="s">
        <v>79</v>
      </c>
      <c r="AW99" s="12" t="s">
        <v>33</v>
      </c>
      <c r="AX99" s="12" t="s">
        <v>77</v>
      </c>
      <c r="AY99" s="172" t="s">
        <v>139</v>
      </c>
    </row>
    <row r="100" spans="2:65" s="1" customFormat="1" ht="25.5" customHeight="1">
      <c r="B100" s="158"/>
      <c r="C100" s="185" t="s">
        <v>169</v>
      </c>
      <c r="D100" s="185" t="s">
        <v>170</v>
      </c>
      <c r="E100" s="186" t="s">
        <v>171</v>
      </c>
      <c r="F100" s="187" t="s">
        <v>172</v>
      </c>
      <c r="G100" s="188" t="s">
        <v>173</v>
      </c>
      <c r="H100" s="189">
        <v>-39.24</v>
      </c>
      <c r="I100" s="190">
        <v>150</v>
      </c>
      <c r="J100" s="190">
        <f>ROUND(I100*H100,2)</f>
        <v>-5886</v>
      </c>
      <c r="K100" s="187" t="s">
        <v>5</v>
      </c>
      <c r="L100" s="191"/>
      <c r="M100" s="192" t="s">
        <v>5</v>
      </c>
      <c r="N100" s="193" t="s">
        <v>41</v>
      </c>
      <c r="O100" s="167">
        <v>0</v>
      </c>
      <c r="P100" s="167">
        <f>O100*H100</f>
        <v>0</v>
      </c>
      <c r="Q100" s="167">
        <v>4.8999999999999998E-3</v>
      </c>
      <c r="R100" s="167">
        <f>Q100*H100</f>
        <v>-0.192276</v>
      </c>
      <c r="S100" s="167">
        <v>0</v>
      </c>
      <c r="T100" s="168">
        <f>S100*H100</f>
        <v>0</v>
      </c>
      <c r="AR100" s="23" t="s">
        <v>174</v>
      </c>
      <c r="AT100" s="23" t="s">
        <v>170</v>
      </c>
      <c r="AU100" s="23" t="s">
        <v>79</v>
      </c>
      <c r="AY100" s="23" t="s">
        <v>139</v>
      </c>
      <c r="BE100" s="169">
        <f>IF(N100="základní",J100,0)</f>
        <v>-5886</v>
      </c>
      <c r="BF100" s="169">
        <f>IF(N100="snížená",J100,0)</f>
        <v>0</v>
      </c>
      <c r="BG100" s="169">
        <f>IF(N100="zákl. přenesená",J100,0)</f>
        <v>0</v>
      </c>
      <c r="BH100" s="169">
        <f>IF(N100="sníž. přenesená",J100,0)</f>
        <v>0</v>
      </c>
      <c r="BI100" s="169">
        <f>IF(N100="nulová",J100,0)</f>
        <v>0</v>
      </c>
      <c r="BJ100" s="23" t="s">
        <v>77</v>
      </c>
      <c r="BK100" s="169">
        <f>ROUND(I100*H100,2)</f>
        <v>-5886</v>
      </c>
      <c r="BL100" s="23" t="s">
        <v>165</v>
      </c>
      <c r="BM100" s="23" t="s">
        <v>175</v>
      </c>
    </row>
    <row r="101" spans="2:65" s="12" customFormat="1">
      <c r="B101" s="170"/>
      <c r="D101" s="171" t="s">
        <v>148</v>
      </c>
      <c r="E101" s="172" t="s">
        <v>5</v>
      </c>
      <c r="F101" s="173" t="s">
        <v>176</v>
      </c>
      <c r="H101" s="174">
        <v>-39.24</v>
      </c>
      <c r="L101" s="170"/>
      <c r="M101" s="175"/>
      <c r="N101" s="176"/>
      <c r="O101" s="176"/>
      <c r="P101" s="176"/>
      <c r="Q101" s="176"/>
      <c r="R101" s="176"/>
      <c r="S101" s="176"/>
      <c r="T101" s="177"/>
      <c r="AT101" s="172" t="s">
        <v>148</v>
      </c>
      <c r="AU101" s="172" t="s">
        <v>79</v>
      </c>
      <c r="AV101" s="12" t="s">
        <v>79</v>
      </c>
      <c r="AW101" s="12" t="s">
        <v>33</v>
      </c>
      <c r="AX101" s="12" t="s">
        <v>77</v>
      </c>
      <c r="AY101" s="172" t="s">
        <v>139</v>
      </c>
    </row>
    <row r="102" spans="2:65" s="1" customFormat="1" ht="25.5" customHeight="1">
      <c r="B102" s="158"/>
      <c r="C102" s="159" t="s">
        <v>177</v>
      </c>
      <c r="D102" s="159" t="s">
        <v>142</v>
      </c>
      <c r="E102" s="160" t="s">
        <v>178</v>
      </c>
      <c r="F102" s="161" t="s">
        <v>179</v>
      </c>
      <c r="G102" s="162" t="s">
        <v>145</v>
      </c>
      <c r="H102" s="163">
        <v>-0.192</v>
      </c>
      <c r="I102" s="164">
        <v>900</v>
      </c>
      <c r="J102" s="164">
        <f>ROUND(I102*H102,2)</f>
        <v>-172.8</v>
      </c>
      <c r="K102" s="161" t="s">
        <v>5</v>
      </c>
      <c r="L102" s="37"/>
      <c r="M102" s="165" t="s">
        <v>5</v>
      </c>
      <c r="N102" s="166" t="s">
        <v>41</v>
      </c>
      <c r="O102" s="167">
        <v>0</v>
      </c>
      <c r="P102" s="167">
        <f>O102*H102</f>
        <v>0</v>
      </c>
      <c r="Q102" s="167">
        <v>0</v>
      </c>
      <c r="R102" s="167">
        <f>Q102*H102</f>
        <v>0</v>
      </c>
      <c r="S102" s="167">
        <v>0</v>
      </c>
      <c r="T102" s="168">
        <f>S102*H102</f>
        <v>0</v>
      </c>
      <c r="AR102" s="23" t="s">
        <v>165</v>
      </c>
      <c r="AT102" s="23" t="s">
        <v>142</v>
      </c>
      <c r="AU102" s="23" t="s">
        <v>79</v>
      </c>
      <c r="AY102" s="23" t="s">
        <v>139</v>
      </c>
      <c r="BE102" s="169">
        <f>IF(N102="základní",J102,0)</f>
        <v>-172.8</v>
      </c>
      <c r="BF102" s="169">
        <f>IF(N102="snížená",J102,0)</f>
        <v>0</v>
      </c>
      <c r="BG102" s="169">
        <f>IF(N102="zákl. přenesená",J102,0)</f>
        <v>0</v>
      </c>
      <c r="BH102" s="169">
        <f>IF(N102="sníž. přenesená",J102,0)</f>
        <v>0</v>
      </c>
      <c r="BI102" s="169">
        <f>IF(N102="nulová",J102,0)</f>
        <v>0</v>
      </c>
      <c r="BJ102" s="23" t="s">
        <v>77</v>
      </c>
      <c r="BK102" s="169">
        <f>ROUND(I102*H102,2)</f>
        <v>-172.8</v>
      </c>
      <c r="BL102" s="23" t="s">
        <v>165</v>
      </c>
      <c r="BM102" s="23" t="s">
        <v>180</v>
      </c>
    </row>
    <row r="103" spans="2:65" s="1" customFormat="1" ht="16.5" customHeight="1">
      <c r="B103" s="158"/>
      <c r="C103" s="159" t="s">
        <v>181</v>
      </c>
      <c r="D103" s="159" t="s">
        <v>142</v>
      </c>
      <c r="E103" s="160" t="s">
        <v>182</v>
      </c>
      <c r="F103" s="161" t="s">
        <v>183</v>
      </c>
      <c r="G103" s="162" t="s">
        <v>145</v>
      </c>
      <c r="H103" s="163">
        <v>-0.192</v>
      </c>
      <c r="I103" s="164">
        <v>420</v>
      </c>
      <c r="J103" s="164">
        <f>ROUND(I103*H103,2)</f>
        <v>-80.64</v>
      </c>
      <c r="K103" s="161" t="s">
        <v>5</v>
      </c>
      <c r="L103" s="37"/>
      <c r="M103" s="165" t="s">
        <v>5</v>
      </c>
      <c r="N103" s="194" t="s">
        <v>41</v>
      </c>
      <c r="O103" s="195">
        <v>0</v>
      </c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AR103" s="23" t="s">
        <v>165</v>
      </c>
      <c r="AT103" s="23" t="s">
        <v>142</v>
      </c>
      <c r="AU103" s="23" t="s">
        <v>79</v>
      </c>
      <c r="AY103" s="23" t="s">
        <v>139</v>
      </c>
      <c r="BE103" s="169">
        <f>IF(N103="základní",J103,0)</f>
        <v>-80.64</v>
      </c>
      <c r="BF103" s="169">
        <f>IF(N103="snížená",J103,0)</f>
        <v>0</v>
      </c>
      <c r="BG103" s="169">
        <f>IF(N103="zákl. přenesená",J103,0)</f>
        <v>0</v>
      </c>
      <c r="BH103" s="169">
        <f>IF(N103="sníž. přenesená",J103,0)</f>
        <v>0</v>
      </c>
      <c r="BI103" s="169">
        <f>IF(N103="nulová",J103,0)</f>
        <v>0</v>
      </c>
      <c r="BJ103" s="23" t="s">
        <v>77</v>
      </c>
      <c r="BK103" s="169">
        <f>ROUND(I103*H103,2)</f>
        <v>-80.64</v>
      </c>
      <c r="BL103" s="23" t="s">
        <v>165</v>
      </c>
      <c r="BM103" s="23" t="s">
        <v>184</v>
      </c>
    </row>
    <row r="104" spans="2:65" s="1" customFormat="1" ht="6.95" customHeight="1"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37"/>
    </row>
  </sheetData>
  <autoFilter ref="C86:K103"/>
  <mergeCells count="13">
    <mergeCell ref="E79:H79"/>
    <mergeCell ref="G1:H1"/>
    <mergeCell ref="L2:V2"/>
    <mergeCell ref="E49:H49"/>
    <mergeCell ref="E51:H51"/>
    <mergeCell ref="J55:J56"/>
    <mergeCell ref="E75:H75"/>
    <mergeCell ref="E77:H77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1"/>
  <sheetViews>
    <sheetView showGridLines="0" workbookViewId="0">
      <pane ySplit="1" topLeftCell="A2" activePane="bottomLeft" state="frozen"/>
      <selection pane="bottomLeft" activeCell="J14" sqref="J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02"/>
      <c r="B1" s="16"/>
      <c r="C1" s="16"/>
      <c r="D1" s="17" t="s">
        <v>1</v>
      </c>
      <c r="E1" s="16"/>
      <c r="F1" s="103" t="s">
        <v>102</v>
      </c>
      <c r="G1" s="316" t="s">
        <v>103</v>
      </c>
      <c r="H1" s="316"/>
      <c r="I1" s="16"/>
      <c r="J1" s="103" t="s">
        <v>104</v>
      </c>
      <c r="K1" s="17" t="s">
        <v>105</v>
      </c>
      <c r="L1" s="103" t="s">
        <v>106</v>
      </c>
      <c r="M1" s="103"/>
      <c r="N1" s="103"/>
      <c r="O1" s="103"/>
      <c r="P1" s="103"/>
      <c r="Q1" s="103"/>
      <c r="R1" s="103"/>
      <c r="S1" s="103"/>
      <c r="T1" s="103"/>
      <c r="U1" s="104"/>
      <c r="V1" s="104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0" t="s">
        <v>8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23" t="s">
        <v>86</v>
      </c>
    </row>
    <row r="3" spans="1:70" ht="6.95" customHeight="1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79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28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70" ht="15">
      <c r="B6" s="27"/>
      <c r="C6" s="28"/>
      <c r="D6" s="35" t="s">
        <v>16</v>
      </c>
      <c r="E6" s="28"/>
      <c r="F6" s="28"/>
      <c r="G6" s="28"/>
      <c r="H6" s="28"/>
      <c r="I6" s="28"/>
      <c r="J6" s="28"/>
      <c r="K6" s="30"/>
    </row>
    <row r="7" spans="1:70" ht="16.5" customHeight="1">
      <c r="B7" s="27"/>
      <c r="C7" s="28"/>
      <c r="D7" s="28"/>
      <c r="E7" s="317" t="str">
        <f>'Rekapitulace stavby'!K6</f>
        <v>Stavební úpravy a přístavba komunitního centra BÉTEL</v>
      </c>
      <c r="F7" s="323"/>
      <c r="G7" s="323"/>
      <c r="H7" s="323"/>
      <c r="I7" s="28"/>
      <c r="J7" s="28"/>
      <c r="K7" s="30"/>
    </row>
    <row r="8" spans="1:70" ht="15">
      <c r="B8" s="27"/>
      <c r="C8" s="28"/>
      <c r="D8" s="35" t="s">
        <v>108</v>
      </c>
      <c r="E8" s="28"/>
      <c r="F8" s="28"/>
      <c r="G8" s="28"/>
      <c r="H8" s="28"/>
      <c r="I8" s="28"/>
      <c r="J8" s="28"/>
      <c r="K8" s="30"/>
    </row>
    <row r="9" spans="1:70" s="1" customFormat="1" ht="16.5" customHeight="1">
      <c r="B9" s="37"/>
      <c r="C9" s="38"/>
      <c r="D9" s="38"/>
      <c r="E9" s="317" t="s">
        <v>109</v>
      </c>
      <c r="F9" s="318"/>
      <c r="G9" s="318"/>
      <c r="H9" s="318"/>
      <c r="I9" s="38"/>
      <c r="J9" s="38"/>
      <c r="K9" s="41"/>
    </row>
    <row r="10" spans="1:70" s="1" customFormat="1" ht="15">
      <c r="B10" s="37"/>
      <c r="C10" s="38"/>
      <c r="D10" s="35" t="s">
        <v>110</v>
      </c>
      <c r="E10" s="38"/>
      <c r="F10" s="38"/>
      <c r="G10" s="38"/>
      <c r="H10" s="38"/>
      <c r="I10" s="38"/>
      <c r="J10" s="38"/>
      <c r="K10" s="41"/>
    </row>
    <row r="11" spans="1:70" s="1" customFormat="1" ht="36.950000000000003" customHeight="1">
      <c r="B11" s="37"/>
      <c r="C11" s="38"/>
      <c r="D11" s="38"/>
      <c r="E11" s="319" t="s">
        <v>185</v>
      </c>
      <c r="F11" s="318"/>
      <c r="G11" s="318"/>
      <c r="H11" s="318"/>
      <c r="I11" s="38"/>
      <c r="J11" s="38"/>
      <c r="K11" s="41"/>
    </row>
    <row r="12" spans="1:70" s="1" customFormat="1">
      <c r="B12" s="37"/>
      <c r="C12" s="38"/>
      <c r="D12" s="38"/>
      <c r="E12" s="38"/>
      <c r="F12" s="38"/>
      <c r="G12" s="38"/>
      <c r="H12" s="38"/>
      <c r="I12" s="38"/>
      <c r="J12" s="38"/>
      <c r="K12" s="41"/>
    </row>
    <row r="13" spans="1:70" s="1" customFormat="1" ht="14.45" customHeight="1">
      <c r="B13" s="37"/>
      <c r="C13" s="38"/>
      <c r="D13" s="35" t="s">
        <v>18</v>
      </c>
      <c r="E13" s="38"/>
      <c r="F13" s="33" t="s">
        <v>5</v>
      </c>
      <c r="G13" s="38"/>
      <c r="H13" s="38"/>
      <c r="I13" s="35" t="s">
        <v>19</v>
      </c>
      <c r="J13" s="33" t="s">
        <v>5</v>
      </c>
      <c r="K13" s="41"/>
    </row>
    <row r="14" spans="1:70" s="1" customFormat="1" ht="14.45" customHeight="1">
      <c r="B14" s="37"/>
      <c r="C14" s="38"/>
      <c r="D14" s="35" t="s">
        <v>20</v>
      </c>
      <c r="E14" s="38"/>
      <c r="F14" s="33" t="s">
        <v>112</v>
      </c>
      <c r="G14" s="38"/>
      <c r="H14" s="38"/>
      <c r="I14" s="35" t="s">
        <v>22</v>
      </c>
      <c r="J14" s="333">
        <v>43752</v>
      </c>
      <c r="K14" s="41"/>
    </row>
    <row r="15" spans="1:70" s="1" customFormat="1" ht="10.9" customHeight="1">
      <c r="B15" s="37"/>
      <c r="C15" s="38"/>
      <c r="D15" s="38"/>
      <c r="E15" s="38"/>
      <c r="F15" s="38"/>
      <c r="G15" s="38"/>
      <c r="H15" s="38"/>
      <c r="I15" s="38"/>
      <c r="J15" s="38"/>
      <c r="K15" s="41"/>
    </row>
    <row r="16" spans="1:70" s="1" customFormat="1" ht="14.45" customHeight="1">
      <c r="B16" s="37"/>
      <c r="C16" s="38"/>
      <c r="D16" s="35" t="s">
        <v>23</v>
      </c>
      <c r="E16" s="38"/>
      <c r="F16" s="38"/>
      <c r="G16" s="38"/>
      <c r="H16" s="38"/>
      <c r="I16" s="35" t="s">
        <v>24</v>
      </c>
      <c r="J16" s="33" t="str">
        <f>IF('Rekapitulace stavby'!AN10="","",'Rekapitulace stavby'!AN10)</f>
        <v/>
      </c>
      <c r="K16" s="41"/>
    </row>
    <row r="17" spans="2:11" s="1" customFormat="1" ht="18" customHeight="1">
      <c r="B17" s="37"/>
      <c r="C17" s="38"/>
      <c r="D17" s="38"/>
      <c r="E17" s="33" t="str">
        <f>IF('Rekapitulace stavby'!E11="","",'Rekapitulace stavby'!E11)</f>
        <v>Sbor JB v Chrastavě, Bezručova 503, 46331 Chrastav</v>
      </c>
      <c r="F17" s="38"/>
      <c r="G17" s="38"/>
      <c r="H17" s="38"/>
      <c r="I17" s="35" t="s">
        <v>26</v>
      </c>
      <c r="J17" s="33" t="str">
        <f>IF('Rekapitulace stavby'!AN11="","",'Rekapitulace stavby'!AN11)</f>
        <v/>
      </c>
      <c r="K17" s="41"/>
    </row>
    <row r="18" spans="2:11" s="1" customFormat="1" ht="6.95" customHeight="1">
      <c r="B18" s="37"/>
      <c r="C18" s="38"/>
      <c r="D18" s="38"/>
      <c r="E18" s="38"/>
      <c r="F18" s="38"/>
      <c r="G18" s="38"/>
      <c r="H18" s="38"/>
      <c r="I18" s="38"/>
      <c r="J18" s="38"/>
      <c r="K18" s="41"/>
    </row>
    <row r="19" spans="2:11" s="1" customFormat="1" ht="14.45" customHeight="1">
      <c r="B19" s="37"/>
      <c r="C19" s="38"/>
      <c r="D19" s="35" t="s">
        <v>27</v>
      </c>
      <c r="E19" s="38"/>
      <c r="F19" s="38"/>
      <c r="G19" s="38"/>
      <c r="H19" s="38"/>
      <c r="I19" s="35" t="s">
        <v>24</v>
      </c>
      <c r="J19" s="33" t="str">
        <f>IF('Rekapitulace stavby'!AN13="Vyplň údaj","",IF('Rekapitulace stavby'!AN13="","",'Rekapitulace stavby'!AN13))</f>
        <v>03210910</v>
      </c>
      <c r="K19" s="41"/>
    </row>
    <row r="20" spans="2:11" s="1" customFormat="1" ht="18" customHeight="1">
      <c r="B20" s="37"/>
      <c r="C20" s="38"/>
      <c r="D20" s="38"/>
      <c r="E20" s="33" t="str">
        <f>IF('Rekapitulace stavby'!E14="Vyplň údaj","",IF('Rekapitulace stavby'!E14="","",'Rekapitulace stavby'!E14))</f>
        <v>TOMIVOS s.r.o.</v>
      </c>
      <c r="F20" s="38"/>
      <c r="G20" s="38"/>
      <c r="H20" s="38"/>
      <c r="I20" s="35" t="s">
        <v>26</v>
      </c>
      <c r="J20" s="33" t="str">
        <f>IF('Rekapitulace stavby'!AN14="Vyplň údaj","",IF('Rekapitulace stavby'!AN14="","",'Rekapitulace stavby'!AN14))</f>
        <v>CZ03210910</v>
      </c>
      <c r="K20" s="41"/>
    </row>
    <row r="21" spans="2:11" s="1" customFormat="1" ht="6.95" customHeight="1">
      <c r="B21" s="37"/>
      <c r="C21" s="38"/>
      <c r="D21" s="38"/>
      <c r="E21" s="38"/>
      <c r="F21" s="38"/>
      <c r="G21" s="38"/>
      <c r="H21" s="38"/>
      <c r="I21" s="38"/>
      <c r="J21" s="38"/>
      <c r="K21" s="41"/>
    </row>
    <row r="22" spans="2:11" s="1" customFormat="1" ht="14.45" customHeight="1">
      <c r="B22" s="37"/>
      <c r="C22" s="38"/>
      <c r="D22" s="35" t="s">
        <v>31</v>
      </c>
      <c r="E22" s="38"/>
      <c r="F22" s="38"/>
      <c r="G22" s="38"/>
      <c r="H22" s="38"/>
      <c r="I22" s="35" t="s">
        <v>24</v>
      </c>
      <c r="J22" s="33" t="str">
        <f>IF('Rekapitulace stavby'!AN16="","",'Rekapitulace stavby'!AN16)</f>
        <v/>
      </c>
      <c r="K22" s="41"/>
    </row>
    <row r="23" spans="2:11" s="1" customFormat="1" ht="18" customHeight="1">
      <c r="B23" s="37"/>
      <c r="C23" s="38"/>
      <c r="D23" s="38"/>
      <c r="E23" s="33" t="str">
        <f>IF('Rekapitulace stavby'!E17="","",'Rekapitulace stavby'!E17)</f>
        <v>FS Vision, s.r.o. IČ: 22792902</v>
      </c>
      <c r="F23" s="38"/>
      <c r="G23" s="38"/>
      <c r="H23" s="38"/>
      <c r="I23" s="35" t="s">
        <v>26</v>
      </c>
      <c r="J23" s="33" t="str">
        <f>IF('Rekapitulace stavby'!AN17="","",'Rekapitulace stavby'!AN17)</f>
        <v/>
      </c>
      <c r="K23" s="41"/>
    </row>
    <row r="24" spans="2:1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41"/>
    </row>
    <row r="25" spans="2:11" s="1" customFormat="1" ht="14.45" customHeight="1">
      <c r="B25" s="37"/>
      <c r="C25" s="38"/>
      <c r="D25" s="35" t="s">
        <v>34</v>
      </c>
      <c r="E25" s="38"/>
      <c r="F25" s="38"/>
      <c r="G25" s="38"/>
      <c r="H25" s="38"/>
      <c r="I25" s="38"/>
      <c r="J25" s="38"/>
      <c r="K25" s="41"/>
    </row>
    <row r="26" spans="2:11" s="7" customFormat="1" ht="16.5" customHeight="1">
      <c r="B26" s="106"/>
      <c r="C26" s="107"/>
      <c r="D26" s="107"/>
      <c r="E26" s="302" t="s">
        <v>5</v>
      </c>
      <c r="F26" s="302"/>
      <c r="G26" s="302"/>
      <c r="H26" s="302"/>
      <c r="I26" s="107"/>
      <c r="J26" s="107"/>
      <c r="K26" s="108"/>
    </row>
    <row r="27" spans="2:11" s="1" customFormat="1" ht="6.95" customHeight="1">
      <c r="B27" s="37"/>
      <c r="C27" s="38"/>
      <c r="D27" s="38"/>
      <c r="E27" s="38"/>
      <c r="F27" s="38"/>
      <c r="G27" s="38"/>
      <c r="H27" s="38"/>
      <c r="I27" s="38"/>
      <c r="J27" s="38"/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64"/>
      <c r="J28" s="64"/>
      <c r="K28" s="109"/>
    </row>
    <row r="29" spans="2:11" s="1" customFormat="1" ht="25.35" customHeight="1">
      <c r="B29" s="37"/>
      <c r="C29" s="38"/>
      <c r="D29" s="110" t="s">
        <v>36</v>
      </c>
      <c r="E29" s="38"/>
      <c r="F29" s="38"/>
      <c r="G29" s="38"/>
      <c r="H29" s="38"/>
      <c r="I29" s="38"/>
      <c r="J29" s="111">
        <f>ROUND(J88,2)</f>
        <v>137704.14000000001</v>
      </c>
      <c r="K29" s="41"/>
    </row>
    <row r="30" spans="2:11" s="1" customFormat="1" ht="6.95" customHeight="1">
      <c r="B30" s="37"/>
      <c r="C30" s="38"/>
      <c r="D30" s="64"/>
      <c r="E30" s="64"/>
      <c r="F30" s="64"/>
      <c r="G30" s="64"/>
      <c r="H30" s="64"/>
      <c r="I30" s="64"/>
      <c r="J30" s="64"/>
      <c r="K30" s="109"/>
    </row>
    <row r="31" spans="2:11" s="1" customFormat="1" ht="14.45" customHeight="1">
      <c r="B31" s="37"/>
      <c r="C31" s="38"/>
      <c r="D31" s="38"/>
      <c r="E31" s="38"/>
      <c r="F31" s="42" t="s">
        <v>38</v>
      </c>
      <c r="G31" s="38"/>
      <c r="H31" s="38"/>
      <c r="I31" s="42" t="s">
        <v>37</v>
      </c>
      <c r="J31" s="42" t="s">
        <v>39</v>
      </c>
      <c r="K31" s="41"/>
    </row>
    <row r="32" spans="2:11" s="1" customFormat="1" ht="14.45" customHeight="1">
      <c r="B32" s="37"/>
      <c r="C32" s="38"/>
      <c r="D32" s="45" t="s">
        <v>40</v>
      </c>
      <c r="E32" s="45" t="s">
        <v>41</v>
      </c>
      <c r="F32" s="112">
        <f>ROUND(SUM(BE88:BE120), 2)</f>
        <v>137704.14000000001</v>
      </c>
      <c r="G32" s="38"/>
      <c r="H32" s="38"/>
      <c r="I32" s="113">
        <v>0.21</v>
      </c>
      <c r="J32" s="112">
        <f>ROUND(ROUND((SUM(BE88:BE120)), 2)*I32, 2)</f>
        <v>28917.87</v>
      </c>
      <c r="K32" s="41"/>
    </row>
    <row r="33" spans="2:11" s="1" customFormat="1" ht="14.45" customHeight="1">
      <c r="B33" s="37"/>
      <c r="C33" s="38"/>
      <c r="D33" s="38"/>
      <c r="E33" s="45" t="s">
        <v>42</v>
      </c>
      <c r="F33" s="112">
        <f>ROUND(SUM(BF88:BF120), 2)</f>
        <v>0</v>
      </c>
      <c r="G33" s="38"/>
      <c r="H33" s="38"/>
      <c r="I33" s="113">
        <v>0.15</v>
      </c>
      <c r="J33" s="112">
        <f>ROUND(ROUND((SUM(BF88:BF120)), 2)*I33, 2)</f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43</v>
      </c>
      <c r="F34" s="112">
        <f>ROUND(SUM(BG88:BG120), 2)</f>
        <v>0</v>
      </c>
      <c r="G34" s="38"/>
      <c r="H34" s="38"/>
      <c r="I34" s="113">
        <v>0.21</v>
      </c>
      <c r="J34" s="112">
        <v>0</v>
      </c>
      <c r="K34" s="41"/>
    </row>
    <row r="35" spans="2:11" s="1" customFormat="1" ht="14.45" hidden="1" customHeight="1">
      <c r="B35" s="37"/>
      <c r="C35" s="38"/>
      <c r="D35" s="38"/>
      <c r="E35" s="45" t="s">
        <v>44</v>
      </c>
      <c r="F35" s="112">
        <f>ROUND(SUM(BH88:BH120), 2)</f>
        <v>0</v>
      </c>
      <c r="G35" s="38"/>
      <c r="H35" s="38"/>
      <c r="I35" s="113">
        <v>0.15</v>
      </c>
      <c r="J35" s="112">
        <v>0</v>
      </c>
      <c r="K35" s="41"/>
    </row>
    <row r="36" spans="2:11" s="1" customFormat="1" ht="14.45" hidden="1" customHeight="1">
      <c r="B36" s="37"/>
      <c r="C36" s="38"/>
      <c r="D36" s="38"/>
      <c r="E36" s="45" t="s">
        <v>45</v>
      </c>
      <c r="F36" s="112">
        <f>ROUND(SUM(BI88:BI120), 2)</f>
        <v>0</v>
      </c>
      <c r="G36" s="38"/>
      <c r="H36" s="38"/>
      <c r="I36" s="113">
        <v>0</v>
      </c>
      <c r="J36" s="112">
        <v>0</v>
      </c>
      <c r="K36" s="41"/>
    </row>
    <row r="37" spans="2:11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41"/>
    </row>
    <row r="38" spans="2:11" s="1" customFormat="1" ht="25.35" customHeight="1">
      <c r="B38" s="37"/>
      <c r="C38" s="114"/>
      <c r="D38" s="115" t="s">
        <v>46</v>
      </c>
      <c r="E38" s="67"/>
      <c r="F38" s="67"/>
      <c r="G38" s="116" t="s">
        <v>47</v>
      </c>
      <c r="H38" s="117" t="s">
        <v>48</v>
      </c>
      <c r="I38" s="67"/>
      <c r="J38" s="118">
        <f>SUM(J29:J36)</f>
        <v>166622.01</v>
      </c>
      <c r="K38" s="119"/>
    </row>
    <row r="39" spans="2:11" s="1" customFormat="1" ht="14.45" customHeight="1">
      <c r="B39" s="52"/>
      <c r="C39" s="53"/>
      <c r="D39" s="53"/>
      <c r="E39" s="53"/>
      <c r="F39" s="53"/>
      <c r="G39" s="53"/>
      <c r="H39" s="53"/>
      <c r="I39" s="53"/>
      <c r="J39" s="53"/>
      <c r="K39" s="54"/>
    </row>
    <row r="43" spans="2:11" s="1" customFormat="1" ht="6.95" customHeight="1">
      <c r="B43" s="55"/>
      <c r="C43" s="56"/>
      <c r="D43" s="56"/>
      <c r="E43" s="56"/>
      <c r="F43" s="56"/>
      <c r="G43" s="56"/>
      <c r="H43" s="56"/>
      <c r="I43" s="56"/>
      <c r="J43" s="56"/>
      <c r="K43" s="120"/>
    </row>
    <row r="44" spans="2:11" s="1" customFormat="1" ht="36.950000000000003" customHeight="1">
      <c r="B44" s="37"/>
      <c r="C44" s="29" t="s">
        <v>113</v>
      </c>
      <c r="D44" s="38"/>
      <c r="E44" s="38"/>
      <c r="F44" s="38"/>
      <c r="G44" s="38"/>
      <c r="H44" s="38"/>
      <c r="I44" s="38"/>
      <c r="J44" s="38"/>
      <c r="K44" s="41"/>
    </row>
    <row r="45" spans="2:11" s="1" customFormat="1" ht="6.95" customHeight="1">
      <c r="B45" s="37"/>
      <c r="C45" s="38"/>
      <c r="D45" s="38"/>
      <c r="E45" s="38"/>
      <c r="F45" s="38"/>
      <c r="G45" s="38"/>
      <c r="H45" s="38"/>
      <c r="I45" s="38"/>
      <c r="J45" s="38"/>
      <c r="K45" s="41"/>
    </row>
    <row r="46" spans="2:11" s="1" customFormat="1" ht="14.45" customHeight="1">
      <c r="B46" s="37"/>
      <c r="C46" s="35" t="s">
        <v>16</v>
      </c>
      <c r="D46" s="38"/>
      <c r="E46" s="38"/>
      <c r="F46" s="38"/>
      <c r="G46" s="38"/>
      <c r="H46" s="38"/>
      <c r="I46" s="38"/>
      <c r="J46" s="38"/>
      <c r="K46" s="41"/>
    </row>
    <row r="47" spans="2:11" s="1" customFormat="1" ht="16.5" customHeight="1">
      <c r="B47" s="37"/>
      <c r="C47" s="38"/>
      <c r="D47" s="38"/>
      <c r="E47" s="317" t="str">
        <f>E7</f>
        <v>Stavební úpravy a přístavba komunitního centra BÉTEL</v>
      </c>
      <c r="F47" s="323"/>
      <c r="G47" s="323"/>
      <c r="H47" s="323"/>
      <c r="I47" s="38"/>
      <c r="J47" s="38"/>
      <c r="K47" s="41"/>
    </row>
    <row r="48" spans="2:11" ht="15">
      <c r="B48" s="27"/>
      <c r="C48" s="35" t="s">
        <v>108</v>
      </c>
      <c r="D48" s="28"/>
      <c r="E48" s="28"/>
      <c r="F48" s="28"/>
      <c r="G48" s="28"/>
      <c r="H48" s="28"/>
      <c r="I48" s="28"/>
      <c r="J48" s="28"/>
      <c r="K48" s="30"/>
    </row>
    <row r="49" spans="2:47" s="1" customFormat="1" ht="16.5" customHeight="1">
      <c r="B49" s="37"/>
      <c r="C49" s="38"/>
      <c r="D49" s="38"/>
      <c r="E49" s="317" t="s">
        <v>109</v>
      </c>
      <c r="F49" s="318"/>
      <c r="G49" s="318"/>
      <c r="H49" s="318"/>
      <c r="I49" s="38"/>
      <c r="J49" s="38"/>
      <c r="K49" s="41"/>
    </row>
    <row r="50" spans="2:47" s="1" customFormat="1" ht="14.45" customHeight="1">
      <c r="B50" s="37"/>
      <c r="C50" s="35" t="s">
        <v>110</v>
      </c>
      <c r="D50" s="38"/>
      <c r="E50" s="38"/>
      <c r="F50" s="38"/>
      <c r="G50" s="38"/>
      <c r="H50" s="38"/>
      <c r="I50" s="38"/>
      <c r="J50" s="38"/>
      <c r="K50" s="41"/>
    </row>
    <row r="51" spans="2:47" s="1" customFormat="1" ht="17.25" customHeight="1">
      <c r="B51" s="37"/>
      <c r="C51" s="38"/>
      <c r="D51" s="38"/>
      <c r="E51" s="319" t="str">
        <f>E11</f>
        <v>Vícepráce - Úprava založení</v>
      </c>
      <c r="F51" s="318"/>
      <c r="G51" s="318"/>
      <c r="H51" s="318"/>
      <c r="I51" s="38"/>
      <c r="J51" s="38"/>
      <c r="K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38"/>
      <c r="J52" s="38"/>
      <c r="K52" s="41"/>
    </row>
    <row r="53" spans="2:47" s="1" customFormat="1" ht="18" customHeight="1">
      <c r="B53" s="37"/>
      <c r="C53" s="35" t="s">
        <v>20</v>
      </c>
      <c r="D53" s="38"/>
      <c r="E53" s="38"/>
      <c r="F53" s="33" t="str">
        <f>F14</f>
        <v xml:space="preserve"> </v>
      </c>
      <c r="G53" s="38"/>
      <c r="H53" s="38"/>
      <c r="I53" s="35" t="s">
        <v>22</v>
      </c>
      <c r="J53" s="105">
        <f>IF(J14="","",J14)</f>
        <v>43752</v>
      </c>
      <c r="K53" s="41"/>
    </row>
    <row r="54" spans="2:47" s="1" customFormat="1" ht="6.95" customHeight="1">
      <c r="B54" s="37"/>
      <c r="C54" s="38"/>
      <c r="D54" s="38"/>
      <c r="E54" s="38"/>
      <c r="F54" s="38"/>
      <c r="G54" s="38"/>
      <c r="H54" s="38"/>
      <c r="I54" s="38"/>
      <c r="J54" s="38"/>
      <c r="K54" s="41"/>
    </row>
    <row r="55" spans="2:47" s="1" customFormat="1" ht="15">
      <c r="B55" s="37"/>
      <c r="C55" s="35" t="s">
        <v>23</v>
      </c>
      <c r="D55" s="38"/>
      <c r="E55" s="38"/>
      <c r="F55" s="33" t="str">
        <f>E17</f>
        <v>Sbor JB v Chrastavě, Bezručova 503, 46331 Chrastav</v>
      </c>
      <c r="G55" s="38"/>
      <c r="H55" s="38"/>
      <c r="I55" s="35" t="s">
        <v>31</v>
      </c>
      <c r="J55" s="302" t="str">
        <f>E23</f>
        <v>FS Vision, s.r.o. IČ: 22792902</v>
      </c>
      <c r="K55" s="41"/>
    </row>
    <row r="56" spans="2:47" s="1" customFormat="1" ht="14.45" customHeight="1">
      <c r="B56" s="37"/>
      <c r="C56" s="35" t="s">
        <v>27</v>
      </c>
      <c r="D56" s="38"/>
      <c r="E56" s="38"/>
      <c r="F56" s="33" t="str">
        <f>IF(E20="","",E20)</f>
        <v>TOMIVOS s.r.o.</v>
      </c>
      <c r="G56" s="38"/>
      <c r="H56" s="38"/>
      <c r="I56" s="38"/>
      <c r="J56" s="320"/>
      <c r="K56" s="41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38"/>
      <c r="J57" s="38"/>
      <c r="K57" s="41"/>
    </row>
    <row r="58" spans="2:47" s="1" customFormat="1" ht="29.25" customHeight="1">
      <c r="B58" s="37"/>
      <c r="C58" s="121" t="s">
        <v>114</v>
      </c>
      <c r="D58" s="114"/>
      <c r="E58" s="114"/>
      <c r="F58" s="114"/>
      <c r="G58" s="114"/>
      <c r="H58" s="114"/>
      <c r="I58" s="114"/>
      <c r="J58" s="122" t="s">
        <v>115</v>
      </c>
      <c r="K58" s="123"/>
    </row>
    <row r="59" spans="2:47" s="1" customFormat="1" ht="10.35" customHeight="1">
      <c r="B59" s="37"/>
      <c r="C59" s="38"/>
      <c r="D59" s="38"/>
      <c r="E59" s="38"/>
      <c r="F59" s="38"/>
      <c r="G59" s="38"/>
      <c r="H59" s="38"/>
      <c r="I59" s="38"/>
      <c r="J59" s="38"/>
      <c r="K59" s="41"/>
    </row>
    <row r="60" spans="2:47" s="1" customFormat="1" ht="29.25" customHeight="1">
      <c r="B60" s="37"/>
      <c r="C60" s="124" t="s">
        <v>116</v>
      </c>
      <c r="D60" s="38"/>
      <c r="E60" s="38"/>
      <c r="F60" s="38"/>
      <c r="G60" s="38"/>
      <c r="H60" s="38"/>
      <c r="I60" s="38"/>
      <c r="J60" s="111">
        <f>J88</f>
        <v>137704.14000000001</v>
      </c>
      <c r="K60" s="41"/>
      <c r="AU60" s="23" t="s">
        <v>117</v>
      </c>
    </row>
    <row r="61" spans="2:47" s="8" customFormat="1" ht="24.95" customHeight="1">
      <c r="B61" s="125"/>
      <c r="C61" s="126"/>
      <c r="D61" s="127" t="s">
        <v>118</v>
      </c>
      <c r="E61" s="128"/>
      <c r="F61" s="128"/>
      <c r="G61" s="128"/>
      <c r="H61" s="128"/>
      <c r="I61" s="128"/>
      <c r="J61" s="129">
        <f>J89</f>
        <v>137704.14000000001</v>
      </c>
      <c r="K61" s="130"/>
    </row>
    <row r="62" spans="2:47" s="9" customFormat="1" ht="19.899999999999999" customHeight="1">
      <c r="B62" s="131"/>
      <c r="C62" s="132"/>
      <c r="D62" s="133" t="s">
        <v>186</v>
      </c>
      <c r="E62" s="134"/>
      <c r="F62" s="134"/>
      <c r="G62" s="134"/>
      <c r="H62" s="134"/>
      <c r="I62" s="134"/>
      <c r="J62" s="135">
        <f>J90</f>
        <v>1260</v>
      </c>
      <c r="K62" s="136"/>
    </row>
    <row r="63" spans="2:47" s="9" customFormat="1" ht="19.899999999999999" customHeight="1">
      <c r="B63" s="131"/>
      <c r="C63" s="132"/>
      <c r="D63" s="133" t="s">
        <v>119</v>
      </c>
      <c r="E63" s="134"/>
      <c r="F63" s="134"/>
      <c r="G63" s="134"/>
      <c r="H63" s="134"/>
      <c r="I63" s="134"/>
      <c r="J63" s="135">
        <f>J92</f>
        <v>64126.559999999998</v>
      </c>
      <c r="K63" s="136"/>
    </row>
    <row r="64" spans="2:47" s="9" customFormat="1" ht="19.899999999999999" customHeight="1">
      <c r="B64" s="131"/>
      <c r="C64" s="132"/>
      <c r="D64" s="133" t="s">
        <v>187</v>
      </c>
      <c r="E64" s="134"/>
      <c r="F64" s="134"/>
      <c r="G64" s="134"/>
      <c r="H64" s="134"/>
      <c r="I64" s="134"/>
      <c r="J64" s="135">
        <f>J103</f>
        <v>3030</v>
      </c>
      <c r="K64" s="136"/>
    </row>
    <row r="65" spans="2:12" s="9" customFormat="1" ht="19.899999999999999" customHeight="1">
      <c r="B65" s="131"/>
      <c r="C65" s="132"/>
      <c r="D65" s="133" t="s">
        <v>188</v>
      </c>
      <c r="E65" s="134"/>
      <c r="F65" s="134"/>
      <c r="G65" s="134"/>
      <c r="H65" s="134"/>
      <c r="I65" s="134"/>
      <c r="J65" s="135">
        <f>J108</f>
        <v>29675.079999999998</v>
      </c>
      <c r="K65" s="136"/>
    </row>
    <row r="66" spans="2:12" s="9" customFormat="1" ht="19.899999999999999" customHeight="1">
      <c r="B66" s="131"/>
      <c r="C66" s="132"/>
      <c r="D66" s="133" t="s">
        <v>120</v>
      </c>
      <c r="E66" s="134"/>
      <c r="F66" s="134"/>
      <c r="G66" s="134"/>
      <c r="H66" s="134"/>
      <c r="I66" s="134"/>
      <c r="J66" s="135">
        <f>J119</f>
        <v>39612.5</v>
      </c>
      <c r="K66" s="136"/>
    </row>
    <row r="67" spans="2:12" s="1" customFormat="1" ht="21.75" customHeight="1">
      <c r="B67" s="37"/>
      <c r="C67" s="38"/>
      <c r="D67" s="38"/>
      <c r="E67" s="38"/>
      <c r="F67" s="38"/>
      <c r="G67" s="38"/>
      <c r="H67" s="38"/>
      <c r="I67" s="38"/>
      <c r="J67" s="38"/>
      <c r="K67" s="41"/>
    </row>
    <row r="68" spans="2:12" s="1" customFormat="1" ht="6.95" customHeight="1">
      <c r="B68" s="52"/>
      <c r="C68" s="53"/>
      <c r="D68" s="53"/>
      <c r="E68" s="53"/>
      <c r="F68" s="53"/>
      <c r="G68" s="53"/>
      <c r="H68" s="53"/>
      <c r="I68" s="53"/>
      <c r="J68" s="53"/>
      <c r="K68" s="54"/>
    </row>
    <row r="72" spans="2:12" s="1" customFormat="1" ht="6.95" customHeight="1">
      <c r="B72" s="55"/>
      <c r="C72" s="56"/>
      <c r="D72" s="56"/>
      <c r="E72" s="56"/>
      <c r="F72" s="56"/>
      <c r="G72" s="56"/>
      <c r="H72" s="56"/>
      <c r="I72" s="56"/>
      <c r="J72" s="56"/>
      <c r="K72" s="56"/>
      <c r="L72" s="37"/>
    </row>
    <row r="73" spans="2:12" s="1" customFormat="1" ht="36.950000000000003" customHeight="1">
      <c r="B73" s="37"/>
      <c r="C73" s="57" t="s">
        <v>123</v>
      </c>
      <c r="L73" s="37"/>
    </row>
    <row r="74" spans="2:12" s="1" customFormat="1" ht="6.95" customHeight="1">
      <c r="B74" s="37"/>
      <c r="L74" s="37"/>
    </row>
    <row r="75" spans="2:12" s="1" customFormat="1" ht="14.45" customHeight="1">
      <c r="B75" s="37"/>
      <c r="C75" s="59" t="s">
        <v>16</v>
      </c>
      <c r="L75" s="37"/>
    </row>
    <row r="76" spans="2:12" s="1" customFormat="1" ht="16.5" customHeight="1">
      <c r="B76" s="37"/>
      <c r="E76" s="321" t="str">
        <f>E7</f>
        <v>Stavební úpravy a přístavba komunitního centra BÉTEL</v>
      </c>
      <c r="F76" s="322"/>
      <c r="G76" s="322"/>
      <c r="H76" s="322"/>
      <c r="L76" s="37"/>
    </row>
    <row r="77" spans="2:12" ht="15">
      <c r="B77" s="27"/>
      <c r="C77" s="59" t="s">
        <v>108</v>
      </c>
      <c r="L77" s="27"/>
    </row>
    <row r="78" spans="2:12" s="1" customFormat="1" ht="16.5" customHeight="1">
      <c r="B78" s="37"/>
      <c r="E78" s="321" t="s">
        <v>109</v>
      </c>
      <c r="F78" s="315"/>
      <c r="G78" s="315"/>
      <c r="H78" s="315"/>
      <c r="L78" s="37"/>
    </row>
    <row r="79" spans="2:12" s="1" customFormat="1" ht="14.45" customHeight="1">
      <c r="B79" s="37"/>
      <c r="C79" s="59" t="s">
        <v>110</v>
      </c>
      <c r="L79" s="37"/>
    </row>
    <row r="80" spans="2:12" s="1" customFormat="1" ht="17.25" customHeight="1">
      <c r="B80" s="37"/>
      <c r="E80" s="295" t="str">
        <f>E11</f>
        <v>Vícepráce - Úprava založení</v>
      </c>
      <c r="F80" s="315"/>
      <c r="G80" s="315"/>
      <c r="H80" s="315"/>
      <c r="L80" s="37"/>
    </row>
    <row r="81" spans="2:65" s="1" customFormat="1" ht="6.95" customHeight="1">
      <c r="B81" s="37"/>
      <c r="L81" s="37"/>
    </row>
    <row r="82" spans="2:65" s="1" customFormat="1" ht="18" customHeight="1">
      <c r="B82" s="37"/>
      <c r="C82" s="59" t="s">
        <v>20</v>
      </c>
      <c r="F82" s="137" t="str">
        <f>F14</f>
        <v xml:space="preserve"> </v>
      </c>
      <c r="I82" s="59" t="s">
        <v>22</v>
      </c>
      <c r="J82" s="63">
        <f>IF(J14="","",J14)</f>
        <v>43752</v>
      </c>
      <c r="L82" s="37"/>
    </row>
    <row r="83" spans="2:65" s="1" customFormat="1" ht="6.95" customHeight="1">
      <c r="B83" s="37"/>
      <c r="L83" s="37"/>
    </row>
    <row r="84" spans="2:65" s="1" customFormat="1" ht="15">
      <c r="B84" s="37"/>
      <c r="C84" s="59" t="s">
        <v>23</v>
      </c>
      <c r="F84" s="137" t="str">
        <f>E17</f>
        <v>Sbor JB v Chrastavě, Bezručova 503, 46331 Chrastav</v>
      </c>
      <c r="I84" s="59" t="s">
        <v>31</v>
      </c>
      <c r="J84" s="137" t="str">
        <f>E23</f>
        <v>FS Vision, s.r.o. IČ: 22792902</v>
      </c>
      <c r="L84" s="37"/>
    </row>
    <row r="85" spans="2:65" s="1" customFormat="1" ht="14.45" customHeight="1">
      <c r="B85" s="37"/>
      <c r="C85" s="59" t="s">
        <v>27</v>
      </c>
      <c r="F85" s="137" t="str">
        <f>IF(E20="","",E20)</f>
        <v>TOMIVOS s.r.o.</v>
      </c>
      <c r="L85" s="37"/>
    </row>
    <row r="86" spans="2:65" s="1" customFormat="1" ht="10.35" customHeight="1">
      <c r="B86" s="37"/>
      <c r="L86" s="37"/>
    </row>
    <row r="87" spans="2:65" s="10" customFormat="1" ht="29.25" customHeight="1">
      <c r="B87" s="138"/>
      <c r="C87" s="139" t="s">
        <v>124</v>
      </c>
      <c r="D87" s="140" t="s">
        <v>55</v>
      </c>
      <c r="E87" s="140" t="s">
        <v>51</v>
      </c>
      <c r="F87" s="140" t="s">
        <v>125</v>
      </c>
      <c r="G87" s="140" t="s">
        <v>126</v>
      </c>
      <c r="H87" s="140" t="s">
        <v>127</v>
      </c>
      <c r="I87" s="140" t="s">
        <v>128</v>
      </c>
      <c r="J87" s="140" t="s">
        <v>115</v>
      </c>
      <c r="K87" s="141" t="s">
        <v>129</v>
      </c>
      <c r="L87" s="138"/>
      <c r="M87" s="69" t="s">
        <v>130</v>
      </c>
      <c r="N87" s="70" t="s">
        <v>40</v>
      </c>
      <c r="O87" s="70" t="s">
        <v>131</v>
      </c>
      <c r="P87" s="70" t="s">
        <v>132</v>
      </c>
      <c r="Q87" s="70" t="s">
        <v>133</v>
      </c>
      <c r="R87" s="70" t="s">
        <v>134</v>
      </c>
      <c r="S87" s="70" t="s">
        <v>135</v>
      </c>
      <c r="T87" s="71" t="s">
        <v>136</v>
      </c>
    </row>
    <row r="88" spans="2:65" s="1" customFormat="1" ht="29.25" customHeight="1">
      <c r="B88" s="37"/>
      <c r="C88" s="73" t="s">
        <v>116</v>
      </c>
      <c r="J88" s="142">
        <f>BK88</f>
        <v>137704.14000000001</v>
      </c>
      <c r="L88" s="37"/>
      <c r="M88" s="72"/>
      <c r="N88" s="64"/>
      <c r="O88" s="64"/>
      <c r="P88" s="143">
        <f>P89</f>
        <v>17.242099999999997</v>
      </c>
      <c r="Q88" s="64"/>
      <c r="R88" s="143">
        <f>R89</f>
        <v>79.224564909999998</v>
      </c>
      <c r="S88" s="64"/>
      <c r="T88" s="144">
        <f>T89</f>
        <v>0</v>
      </c>
      <c r="AT88" s="23" t="s">
        <v>69</v>
      </c>
      <c r="AU88" s="23" t="s">
        <v>117</v>
      </c>
      <c r="BK88" s="145">
        <f>BK89</f>
        <v>137704.14000000001</v>
      </c>
    </row>
    <row r="89" spans="2:65" s="11" customFormat="1" ht="37.35" customHeight="1">
      <c r="B89" s="146"/>
      <c r="D89" s="147" t="s">
        <v>69</v>
      </c>
      <c r="E89" s="148" t="s">
        <v>137</v>
      </c>
      <c r="F89" s="148" t="s">
        <v>138</v>
      </c>
      <c r="J89" s="149">
        <f>BK89</f>
        <v>137704.14000000001</v>
      </c>
      <c r="L89" s="146"/>
      <c r="M89" s="150"/>
      <c r="N89" s="151"/>
      <c r="O89" s="151"/>
      <c r="P89" s="152">
        <f>P90+P92+P103+P108+P119</f>
        <v>17.242099999999997</v>
      </c>
      <c r="Q89" s="151"/>
      <c r="R89" s="152">
        <f>R90+R92+R103+R108+R119</f>
        <v>79.224564909999998</v>
      </c>
      <c r="S89" s="151"/>
      <c r="T89" s="153">
        <f>T90+T92+T103+T108+T119</f>
        <v>0</v>
      </c>
      <c r="AR89" s="147" t="s">
        <v>77</v>
      </c>
      <c r="AT89" s="154" t="s">
        <v>69</v>
      </c>
      <c r="AU89" s="154" t="s">
        <v>70</v>
      </c>
      <c r="AY89" s="147" t="s">
        <v>139</v>
      </c>
      <c r="BK89" s="155">
        <f>BK90+BK92+BK103+BK108+BK119</f>
        <v>137704.14000000001</v>
      </c>
    </row>
    <row r="90" spans="2:65" s="11" customFormat="1" ht="19.899999999999999" customHeight="1">
      <c r="B90" s="146"/>
      <c r="D90" s="147" t="s">
        <v>69</v>
      </c>
      <c r="E90" s="156" t="s">
        <v>77</v>
      </c>
      <c r="F90" s="156" t="s">
        <v>189</v>
      </c>
      <c r="J90" s="157">
        <f>BK90</f>
        <v>1260</v>
      </c>
      <c r="L90" s="146"/>
      <c r="M90" s="150"/>
      <c r="N90" s="151"/>
      <c r="O90" s="151"/>
      <c r="P90" s="152">
        <f>P91</f>
        <v>3.5999999999999996</v>
      </c>
      <c r="Q90" s="151"/>
      <c r="R90" s="152">
        <f>R91</f>
        <v>0</v>
      </c>
      <c r="S90" s="151"/>
      <c r="T90" s="153">
        <f>T91</f>
        <v>0</v>
      </c>
      <c r="AR90" s="147" t="s">
        <v>77</v>
      </c>
      <c r="AT90" s="154" t="s">
        <v>69</v>
      </c>
      <c r="AU90" s="154" t="s">
        <v>77</v>
      </c>
      <c r="AY90" s="147" t="s">
        <v>139</v>
      </c>
      <c r="BK90" s="155">
        <f>BK91</f>
        <v>1260</v>
      </c>
    </row>
    <row r="91" spans="2:65" s="1" customFormat="1" ht="16.5" customHeight="1">
      <c r="B91" s="158"/>
      <c r="C91" s="159" t="s">
        <v>190</v>
      </c>
      <c r="D91" s="159" t="s">
        <v>142</v>
      </c>
      <c r="E91" s="160" t="s">
        <v>191</v>
      </c>
      <c r="F91" s="161" t="s">
        <v>192</v>
      </c>
      <c r="G91" s="162" t="s">
        <v>193</v>
      </c>
      <c r="H91" s="163">
        <v>12</v>
      </c>
      <c r="I91" s="164">
        <v>105</v>
      </c>
      <c r="J91" s="164">
        <f>ROUND(I91*H91,2)</f>
        <v>1260</v>
      </c>
      <c r="K91" s="161" t="s">
        <v>194</v>
      </c>
      <c r="L91" s="37"/>
      <c r="M91" s="165" t="s">
        <v>5</v>
      </c>
      <c r="N91" s="166" t="s">
        <v>41</v>
      </c>
      <c r="O91" s="167">
        <v>0.3</v>
      </c>
      <c r="P91" s="167">
        <f>O91*H91</f>
        <v>3.5999999999999996</v>
      </c>
      <c r="Q91" s="167">
        <v>0</v>
      </c>
      <c r="R91" s="167">
        <f>Q91*H91</f>
        <v>0</v>
      </c>
      <c r="S91" s="167">
        <v>0</v>
      </c>
      <c r="T91" s="168">
        <f>S91*H91</f>
        <v>0</v>
      </c>
      <c r="AR91" s="23" t="s">
        <v>165</v>
      </c>
      <c r="AT91" s="23" t="s">
        <v>142</v>
      </c>
      <c r="AU91" s="23" t="s">
        <v>79</v>
      </c>
      <c r="AY91" s="23" t="s">
        <v>139</v>
      </c>
      <c r="BE91" s="169">
        <f>IF(N91="základní",J91,0)</f>
        <v>1260</v>
      </c>
      <c r="BF91" s="169">
        <f>IF(N91="snížená",J91,0)</f>
        <v>0</v>
      </c>
      <c r="BG91" s="169">
        <f>IF(N91="zákl. přenesená",J91,0)</f>
        <v>0</v>
      </c>
      <c r="BH91" s="169">
        <f>IF(N91="sníž. přenesená",J91,0)</f>
        <v>0</v>
      </c>
      <c r="BI91" s="169">
        <f>IF(N91="nulová",J91,0)</f>
        <v>0</v>
      </c>
      <c r="BJ91" s="23" t="s">
        <v>77</v>
      </c>
      <c r="BK91" s="169">
        <f>ROUND(I91*H91,2)</f>
        <v>1260</v>
      </c>
      <c r="BL91" s="23" t="s">
        <v>165</v>
      </c>
      <c r="BM91" s="23" t="s">
        <v>195</v>
      </c>
    </row>
    <row r="92" spans="2:65" s="11" customFormat="1" ht="29.85" customHeight="1">
      <c r="B92" s="146"/>
      <c r="D92" s="147" t="s">
        <v>69</v>
      </c>
      <c r="E92" s="156" t="s">
        <v>79</v>
      </c>
      <c r="F92" s="156" t="s">
        <v>140</v>
      </c>
      <c r="J92" s="157">
        <f>BK92</f>
        <v>64126.559999999998</v>
      </c>
      <c r="L92" s="146"/>
      <c r="M92" s="150"/>
      <c r="N92" s="151"/>
      <c r="O92" s="151"/>
      <c r="P92" s="152">
        <f>SUM(P93:P102)</f>
        <v>13.642099999999997</v>
      </c>
      <c r="Q92" s="151"/>
      <c r="R92" s="152">
        <f>SUM(R93:R102)</f>
        <v>63.775369350000005</v>
      </c>
      <c r="S92" s="151"/>
      <c r="T92" s="153">
        <f>SUM(T93:T102)</f>
        <v>0</v>
      </c>
      <c r="AR92" s="147" t="s">
        <v>77</v>
      </c>
      <c r="AT92" s="154" t="s">
        <v>69</v>
      </c>
      <c r="AU92" s="154" t="s">
        <v>77</v>
      </c>
      <c r="AY92" s="147" t="s">
        <v>139</v>
      </c>
      <c r="BK92" s="155">
        <f>SUM(BK93:BK102)</f>
        <v>64126.559999999998</v>
      </c>
    </row>
    <row r="93" spans="2:65" s="1" customFormat="1" ht="16.5" customHeight="1">
      <c r="B93" s="158"/>
      <c r="C93" s="159" t="s">
        <v>196</v>
      </c>
      <c r="D93" s="159" t="s">
        <v>142</v>
      </c>
      <c r="E93" s="160" t="s">
        <v>197</v>
      </c>
      <c r="F93" s="161" t="s">
        <v>198</v>
      </c>
      <c r="G93" s="162" t="s">
        <v>199</v>
      </c>
      <c r="H93" s="163">
        <v>6.3380000000000001</v>
      </c>
      <c r="I93" s="164">
        <v>1000</v>
      </c>
      <c r="J93" s="164">
        <f>ROUND(I93*H93,2)</f>
        <v>6338</v>
      </c>
      <c r="K93" s="161" t="s">
        <v>5</v>
      </c>
      <c r="L93" s="37"/>
      <c r="M93" s="165" t="s">
        <v>5</v>
      </c>
      <c r="N93" s="166" t="s">
        <v>41</v>
      </c>
      <c r="O93" s="167">
        <v>0</v>
      </c>
      <c r="P93" s="167">
        <f>O93*H93</f>
        <v>0</v>
      </c>
      <c r="Q93" s="167">
        <v>2.16</v>
      </c>
      <c r="R93" s="167">
        <f>Q93*H93</f>
        <v>13.690080000000002</v>
      </c>
      <c r="S93" s="167">
        <v>0</v>
      </c>
      <c r="T93" s="168">
        <f>S93*H93</f>
        <v>0</v>
      </c>
      <c r="AR93" s="23" t="s">
        <v>146</v>
      </c>
      <c r="AT93" s="23" t="s">
        <v>142</v>
      </c>
      <c r="AU93" s="23" t="s">
        <v>79</v>
      </c>
      <c r="AY93" s="23" t="s">
        <v>139</v>
      </c>
      <c r="BE93" s="169">
        <f>IF(N93="základní",J93,0)</f>
        <v>6338</v>
      </c>
      <c r="BF93" s="169">
        <f>IF(N93="snížená",J93,0)</f>
        <v>0</v>
      </c>
      <c r="BG93" s="169">
        <f>IF(N93="zákl. přenesená",J93,0)</f>
        <v>0</v>
      </c>
      <c r="BH93" s="169">
        <f>IF(N93="sníž. přenesená",J93,0)</f>
        <v>0</v>
      </c>
      <c r="BI93" s="169">
        <f>IF(N93="nulová",J93,0)</f>
        <v>0</v>
      </c>
      <c r="BJ93" s="23" t="s">
        <v>77</v>
      </c>
      <c r="BK93" s="169">
        <f>ROUND(I93*H93,2)</f>
        <v>6338</v>
      </c>
      <c r="BL93" s="23" t="s">
        <v>146</v>
      </c>
      <c r="BM93" s="23" t="s">
        <v>200</v>
      </c>
    </row>
    <row r="94" spans="2:65" s="12" customFormat="1" ht="27">
      <c r="B94" s="170"/>
      <c r="D94" s="171" t="s">
        <v>148</v>
      </c>
      <c r="E94" s="172" t="s">
        <v>5</v>
      </c>
      <c r="F94" s="173" t="s">
        <v>201</v>
      </c>
      <c r="H94" s="174">
        <v>6.3380000000000001</v>
      </c>
      <c r="L94" s="170"/>
      <c r="M94" s="175"/>
      <c r="N94" s="176"/>
      <c r="O94" s="176"/>
      <c r="P94" s="176"/>
      <c r="Q94" s="176"/>
      <c r="R94" s="176"/>
      <c r="S94" s="176"/>
      <c r="T94" s="177"/>
      <c r="AT94" s="172" t="s">
        <v>148</v>
      </c>
      <c r="AU94" s="172" t="s">
        <v>79</v>
      </c>
      <c r="AV94" s="12" t="s">
        <v>79</v>
      </c>
      <c r="AW94" s="12" t="s">
        <v>33</v>
      </c>
      <c r="AX94" s="12" t="s">
        <v>70</v>
      </c>
      <c r="AY94" s="172" t="s">
        <v>139</v>
      </c>
    </row>
    <row r="95" spans="2:65" s="13" customFormat="1">
      <c r="B95" s="178"/>
      <c r="D95" s="171" t="s">
        <v>148</v>
      </c>
      <c r="E95" s="179" t="s">
        <v>5</v>
      </c>
      <c r="F95" s="180" t="s">
        <v>150</v>
      </c>
      <c r="H95" s="181">
        <v>6.3380000000000001</v>
      </c>
      <c r="L95" s="178"/>
      <c r="M95" s="182"/>
      <c r="N95" s="183"/>
      <c r="O95" s="183"/>
      <c r="P95" s="183"/>
      <c r="Q95" s="183"/>
      <c r="R95" s="183"/>
      <c r="S95" s="183"/>
      <c r="T95" s="184"/>
      <c r="AT95" s="179" t="s">
        <v>148</v>
      </c>
      <c r="AU95" s="179" t="s">
        <v>79</v>
      </c>
      <c r="AV95" s="13" t="s">
        <v>146</v>
      </c>
      <c r="AW95" s="13" t="s">
        <v>33</v>
      </c>
      <c r="AX95" s="13" t="s">
        <v>77</v>
      </c>
      <c r="AY95" s="179" t="s">
        <v>139</v>
      </c>
    </row>
    <row r="96" spans="2:65" s="1" customFormat="1" ht="16.5" customHeight="1">
      <c r="B96" s="158"/>
      <c r="C96" s="159" t="s">
        <v>202</v>
      </c>
      <c r="D96" s="159" t="s">
        <v>142</v>
      </c>
      <c r="E96" s="160" t="s">
        <v>203</v>
      </c>
      <c r="F96" s="161" t="s">
        <v>204</v>
      </c>
      <c r="G96" s="162" t="s">
        <v>199</v>
      </c>
      <c r="H96" s="163">
        <v>18</v>
      </c>
      <c r="I96" s="164">
        <v>2450</v>
      </c>
      <c r="J96" s="164">
        <f>ROUND(I96*H96,2)</f>
        <v>44100</v>
      </c>
      <c r="K96" s="161" t="s">
        <v>194</v>
      </c>
      <c r="L96" s="37"/>
      <c r="M96" s="165" t="s">
        <v>5</v>
      </c>
      <c r="N96" s="166" t="s">
        <v>41</v>
      </c>
      <c r="O96" s="167">
        <v>0.58399999999999996</v>
      </c>
      <c r="P96" s="167">
        <f>O96*H96</f>
        <v>10.511999999999999</v>
      </c>
      <c r="Q96" s="167">
        <v>2.2563399999999998</v>
      </c>
      <c r="R96" s="167">
        <f>Q96*H96</f>
        <v>40.61412</v>
      </c>
      <c r="S96" s="167">
        <v>0</v>
      </c>
      <c r="T96" s="168">
        <f>S96*H96</f>
        <v>0</v>
      </c>
      <c r="AR96" s="23" t="s">
        <v>146</v>
      </c>
      <c r="AT96" s="23" t="s">
        <v>142</v>
      </c>
      <c r="AU96" s="23" t="s">
        <v>79</v>
      </c>
      <c r="AY96" s="23" t="s">
        <v>139</v>
      </c>
      <c r="BE96" s="169">
        <f>IF(N96="základní",J96,0)</f>
        <v>44100</v>
      </c>
      <c r="BF96" s="169">
        <f>IF(N96="snížená",J96,0)</f>
        <v>0</v>
      </c>
      <c r="BG96" s="169">
        <f>IF(N96="zákl. přenesená",J96,0)</f>
        <v>0</v>
      </c>
      <c r="BH96" s="169">
        <f>IF(N96="sníž. přenesená",J96,0)</f>
        <v>0</v>
      </c>
      <c r="BI96" s="169">
        <f>IF(N96="nulová",J96,0)</f>
        <v>0</v>
      </c>
      <c r="BJ96" s="23" t="s">
        <v>77</v>
      </c>
      <c r="BK96" s="169">
        <f>ROUND(I96*H96,2)</f>
        <v>44100</v>
      </c>
      <c r="BL96" s="23" t="s">
        <v>146</v>
      </c>
      <c r="BM96" s="23" t="s">
        <v>205</v>
      </c>
    </row>
    <row r="97" spans="2:65" s="12" customFormat="1">
      <c r="B97" s="170"/>
      <c r="D97" s="171" t="s">
        <v>148</v>
      </c>
      <c r="E97" s="172" t="s">
        <v>5</v>
      </c>
      <c r="F97" s="173" t="s">
        <v>206</v>
      </c>
      <c r="H97" s="174">
        <v>18</v>
      </c>
      <c r="L97" s="170"/>
      <c r="M97" s="175"/>
      <c r="N97" s="176"/>
      <c r="O97" s="176"/>
      <c r="P97" s="176"/>
      <c r="Q97" s="176"/>
      <c r="R97" s="176"/>
      <c r="S97" s="176"/>
      <c r="T97" s="177"/>
      <c r="AT97" s="172" t="s">
        <v>148</v>
      </c>
      <c r="AU97" s="172" t="s">
        <v>79</v>
      </c>
      <c r="AV97" s="12" t="s">
        <v>79</v>
      </c>
      <c r="AW97" s="12" t="s">
        <v>33</v>
      </c>
      <c r="AX97" s="12" t="s">
        <v>77</v>
      </c>
      <c r="AY97" s="172" t="s">
        <v>139</v>
      </c>
    </row>
    <row r="98" spans="2:65" s="1" customFormat="1" ht="16.5" customHeight="1">
      <c r="B98" s="158"/>
      <c r="C98" s="159" t="s">
        <v>207</v>
      </c>
      <c r="D98" s="159" t="s">
        <v>142</v>
      </c>
      <c r="E98" s="160" t="s">
        <v>208</v>
      </c>
      <c r="F98" s="161" t="s">
        <v>209</v>
      </c>
      <c r="G98" s="162" t="s">
        <v>173</v>
      </c>
      <c r="H98" s="163">
        <v>6.9249999999999998</v>
      </c>
      <c r="I98" s="164">
        <v>350</v>
      </c>
      <c r="J98" s="164">
        <f>ROUND(I98*H98,2)</f>
        <v>2423.75</v>
      </c>
      <c r="K98" s="161" t="s">
        <v>194</v>
      </c>
      <c r="L98" s="37"/>
      <c r="M98" s="165" t="s">
        <v>5</v>
      </c>
      <c r="N98" s="166" t="s">
        <v>41</v>
      </c>
      <c r="O98" s="167">
        <v>0.3</v>
      </c>
      <c r="P98" s="167">
        <f>O98*H98</f>
        <v>2.0774999999999997</v>
      </c>
      <c r="Q98" s="167">
        <v>2.47E-3</v>
      </c>
      <c r="R98" s="167">
        <f>Q98*H98</f>
        <v>1.7104749999999998E-2</v>
      </c>
      <c r="S98" s="167">
        <v>0</v>
      </c>
      <c r="T98" s="168">
        <f>S98*H98</f>
        <v>0</v>
      </c>
      <c r="AR98" s="23" t="s">
        <v>146</v>
      </c>
      <c r="AT98" s="23" t="s">
        <v>142</v>
      </c>
      <c r="AU98" s="23" t="s">
        <v>79</v>
      </c>
      <c r="AY98" s="23" t="s">
        <v>139</v>
      </c>
      <c r="BE98" s="169">
        <f>IF(N98="základní",J98,0)</f>
        <v>2423.75</v>
      </c>
      <c r="BF98" s="169">
        <f>IF(N98="snížená",J98,0)</f>
        <v>0</v>
      </c>
      <c r="BG98" s="169">
        <f>IF(N98="zákl. přenesená",J98,0)</f>
        <v>0</v>
      </c>
      <c r="BH98" s="169">
        <f>IF(N98="sníž. přenesená",J98,0)</f>
        <v>0</v>
      </c>
      <c r="BI98" s="169">
        <f>IF(N98="nulová",J98,0)</f>
        <v>0</v>
      </c>
      <c r="BJ98" s="23" t="s">
        <v>77</v>
      </c>
      <c r="BK98" s="169">
        <f>ROUND(I98*H98,2)</f>
        <v>2423.75</v>
      </c>
      <c r="BL98" s="23" t="s">
        <v>146</v>
      </c>
      <c r="BM98" s="23" t="s">
        <v>210</v>
      </c>
    </row>
    <row r="99" spans="2:65" s="12" customFormat="1">
      <c r="B99" s="170"/>
      <c r="D99" s="171" t="s">
        <v>148</v>
      </c>
      <c r="E99" s="172" t="s">
        <v>5</v>
      </c>
      <c r="F99" s="173" t="s">
        <v>211</v>
      </c>
      <c r="H99" s="174">
        <v>6.9249999999999998</v>
      </c>
      <c r="L99" s="170"/>
      <c r="M99" s="175"/>
      <c r="N99" s="176"/>
      <c r="O99" s="176"/>
      <c r="P99" s="176"/>
      <c r="Q99" s="176"/>
      <c r="R99" s="176"/>
      <c r="S99" s="176"/>
      <c r="T99" s="177"/>
      <c r="AT99" s="172" t="s">
        <v>148</v>
      </c>
      <c r="AU99" s="172" t="s">
        <v>79</v>
      </c>
      <c r="AV99" s="12" t="s">
        <v>79</v>
      </c>
      <c r="AW99" s="12" t="s">
        <v>33</v>
      </c>
      <c r="AX99" s="12" t="s">
        <v>77</v>
      </c>
      <c r="AY99" s="172" t="s">
        <v>139</v>
      </c>
    </row>
    <row r="100" spans="2:65" s="1" customFormat="1" ht="16.5" customHeight="1">
      <c r="B100" s="158"/>
      <c r="C100" s="159" t="s">
        <v>212</v>
      </c>
      <c r="D100" s="159" t="s">
        <v>142</v>
      </c>
      <c r="E100" s="160" t="s">
        <v>213</v>
      </c>
      <c r="F100" s="161" t="s">
        <v>214</v>
      </c>
      <c r="G100" s="162" t="s">
        <v>173</v>
      </c>
      <c r="H100" s="163">
        <v>6.9249999999999998</v>
      </c>
      <c r="I100" s="164">
        <v>95.9</v>
      </c>
      <c r="J100" s="164">
        <f>ROUND(I100*H100,2)</f>
        <v>664.11</v>
      </c>
      <c r="K100" s="161" t="s">
        <v>194</v>
      </c>
      <c r="L100" s="37"/>
      <c r="M100" s="165" t="s">
        <v>5</v>
      </c>
      <c r="N100" s="166" t="s">
        <v>41</v>
      </c>
      <c r="O100" s="167">
        <v>0.152</v>
      </c>
      <c r="P100" s="167">
        <f>O100*H100</f>
        <v>1.0526</v>
      </c>
      <c r="Q100" s="167">
        <v>0</v>
      </c>
      <c r="R100" s="167">
        <f>Q100*H100</f>
        <v>0</v>
      </c>
      <c r="S100" s="167">
        <v>0</v>
      </c>
      <c r="T100" s="168">
        <f>S100*H100</f>
        <v>0</v>
      </c>
      <c r="AR100" s="23" t="s">
        <v>146</v>
      </c>
      <c r="AT100" s="23" t="s">
        <v>142</v>
      </c>
      <c r="AU100" s="23" t="s">
        <v>79</v>
      </c>
      <c r="AY100" s="23" t="s">
        <v>139</v>
      </c>
      <c r="BE100" s="169">
        <f>IF(N100="základní",J100,0)</f>
        <v>664.11</v>
      </c>
      <c r="BF100" s="169">
        <f>IF(N100="snížená",J100,0)</f>
        <v>0</v>
      </c>
      <c r="BG100" s="169">
        <f>IF(N100="zákl. přenesená",J100,0)</f>
        <v>0</v>
      </c>
      <c r="BH100" s="169">
        <f>IF(N100="sníž. přenesená",J100,0)</f>
        <v>0</v>
      </c>
      <c r="BI100" s="169">
        <f>IF(N100="nulová",J100,0)</f>
        <v>0</v>
      </c>
      <c r="BJ100" s="23" t="s">
        <v>77</v>
      </c>
      <c r="BK100" s="169">
        <f>ROUND(I100*H100,2)</f>
        <v>664.11</v>
      </c>
      <c r="BL100" s="23" t="s">
        <v>146</v>
      </c>
      <c r="BM100" s="23" t="s">
        <v>215</v>
      </c>
    </row>
    <row r="101" spans="2:65" s="1" customFormat="1" ht="16.5" customHeight="1">
      <c r="B101" s="158"/>
      <c r="C101" s="159" t="s">
        <v>174</v>
      </c>
      <c r="D101" s="159" t="s">
        <v>142</v>
      </c>
      <c r="E101" s="160" t="s">
        <v>216</v>
      </c>
      <c r="F101" s="161" t="s">
        <v>217</v>
      </c>
      <c r="G101" s="162" t="s">
        <v>199</v>
      </c>
      <c r="H101" s="163">
        <v>4.1900000000000004</v>
      </c>
      <c r="I101" s="164">
        <v>2530</v>
      </c>
      <c r="J101" s="164">
        <f>ROUND(I101*H101,2)</f>
        <v>10600.7</v>
      </c>
      <c r="K101" s="161" t="s">
        <v>5</v>
      </c>
      <c r="L101" s="37"/>
      <c r="M101" s="165" t="s">
        <v>5</v>
      </c>
      <c r="N101" s="166" t="s">
        <v>41</v>
      </c>
      <c r="O101" s="167">
        <v>0</v>
      </c>
      <c r="P101" s="167">
        <f>O101*H101</f>
        <v>0</v>
      </c>
      <c r="Q101" s="167">
        <v>2.2563399999999998</v>
      </c>
      <c r="R101" s="167">
        <f>Q101*H101</f>
        <v>9.4540646000000006</v>
      </c>
      <c r="S101" s="167">
        <v>0</v>
      </c>
      <c r="T101" s="168">
        <f>S101*H101</f>
        <v>0</v>
      </c>
      <c r="AR101" s="23" t="s">
        <v>146</v>
      </c>
      <c r="AT101" s="23" t="s">
        <v>142</v>
      </c>
      <c r="AU101" s="23" t="s">
        <v>79</v>
      </c>
      <c r="AY101" s="23" t="s">
        <v>139</v>
      </c>
      <c r="BE101" s="169">
        <f>IF(N101="základní",J101,0)</f>
        <v>10600.7</v>
      </c>
      <c r="BF101" s="169">
        <f>IF(N101="snížená",J101,0)</f>
        <v>0</v>
      </c>
      <c r="BG101" s="169">
        <f>IF(N101="zákl. přenesená",J101,0)</f>
        <v>0</v>
      </c>
      <c r="BH101" s="169">
        <f>IF(N101="sníž. přenesená",J101,0)</f>
        <v>0</v>
      </c>
      <c r="BI101" s="169">
        <f>IF(N101="nulová",J101,0)</f>
        <v>0</v>
      </c>
      <c r="BJ101" s="23" t="s">
        <v>77</v>
      </c>
      <c r="BK101" s="169">
        <f>ROUND(I101*H101,2)</f>
        <v>10600.7</v>
      </c>
      <c r="BL101" s="23" t="s">
        <v>146</v>
      </c>
      <c r="BM101" s="23" t="s">
        <v>218</v>
      </c>
    </row>
    <row r="102" spans="2:65" s="12" customFormat="1" ht="40.5">
      <c r="B102" s="170"/>
      <c r="D102" s="171" t="s">
        <v>148</v>
      </c>
      <c r="E102" s="172" t="s">
        <v>5</v>
      </c>
      <c r="F102" s="173" t="s">
        <v>219</v>
      </c>
      <c r="H102" s="174">
        <v>4.1900000000000004</v>
      </c>
      <c r="L102" s="170"/>
      <c r="M102" s="175"/>
      <c r="N102" s="176"/>
      <c r="O102" s="176"/>
      <c r="P102" s="176"/>
      <c r="Q102" s="176"/>
      <c r="R102" s="176"/>
      <c r="S102" s="176"/>
      <c r="T102" s="177"/>
      <c r="AT102" s="172" t="s">
        <v>148</v>
      </c>
      <c r="AU102" s="172" t="s">
        <v>79</v>
      </c>
      <c r="AV102" s="12" t="s">
        <v>79</v>
      </c>
      <c r="AW102" s="12" t="s">
        <v>33</v>
      </c>
      <c r="AX102" s="12" t="s">
        <v>77</v>
      </c>
      <c r="AY102" s="172" t="s">
        <v>139</v>
      </c>
    </row>
    <row r="103" spans="2:65" s="11" customFormat="1" ht="29.85" customHeight="1">
      <c r="B103" s="146"/>
      <c r="D103" s="147" t="s">
        <v>69</v>
      </c>
      <c r="E103" s="156" t="s">
        <v>220</v>
      </c>
      <c r="F103" s="156" t="s">
        <v>221</v>
      </c>
      <c r="J103" s="157">
        <f>BK103</f>
        <v>3030</v>
      </c>
      <c r="L103" s="146"/>
      <c r="M103" s="150"/>
      <c r="N103" s="151"/>
      <c r="O103" s="151"/>
      <c r="P103" s="152">
        <f>SUM(P104:P107)</f>
        <v>0</v>
      </c>
      <c r="Q103" s="151"/>
      <c r="R103" s="152">
        <f>SUM(R104:R107)</f>
        <v>0.10592981000000001</v>
      </c>
      <c r="S103" s="151"/>
      <c r="T103" s="153">
        <f>SUM(T104:T107)</f>
        <v>0</v>
      </c>
      <c r="AR103" s="147" t="s">
        <v>77</v>
      </c>
      <c r="AT103" s="154" t="s">
        <v>69</v>
      </c>
      <c r="AU103" s="154" t="s">
        <v>77</v>
      </c>
      <c r="AY103" s="147" t="s">
        <v>139</v>
      </c>
      <c r="BK103" s="155">
        <f>SUM(BK104:BK107)</f>
        <v>3030</v>
      </c>
    </row>
    <row r="104" spans="2:65" s="1" customFormat="1" ht="16.5" customHeight="1">
      <c r="B104" s="158"/>
      <c r="C104" s="159" t="s">
        <v>222</v>
      </c>
      <c r="D104" s="159" t="s">
        <v>142</v>
      </c>
      <c r="E104" s="160" t="s">
        <v>223</v>
      </c>
      <c r="F104" s="161" t="s">
        <v>224</v>
      </c>
      <c r="G104" s="162" t="s">
        <v>145</v>
      </c>
      <c r="H104" s="163">
        <v>0.10100000000000001</v>
      </c>
      <c r="I104" s="164">
        <v>30000</v>
      </c>
      <c r="J104" s="164">
        <f>ROUND(I104*H104,2)</f>
        <v>3030</v>
      </c>
      <c r="K104" s="161" t="s">
        <v>5</v>
      </c>
      <c r="L104" s="37"/>
      <c r="M104" s="165" t="s">
        <v>5</v>
      </c>
      <c r="N104" s="166" t="s">
        <v>41</v>
      </c>
      <c r="O104" s="167">
        <v>0</v>
      </c>
      <c r="P104" s="167">
        <f>O104*H104</f>
        <v>0</v>
      </c>
      <c r="Q104" s="167">
        <v>1.04881</v>
      </c>
      <c r="R104" s="167">
        <f>Q104*H104</f>
        <v>0.10592981000000001</v>
      </c>
      <c r="S104" s="167">
        <v>0</v>
      </c>
      <c r="T104" s="168">
        <f>S104*H104</f>
        <v>0</v>
      </c>
      <c r="AR104" s="23" t="s">
        <v>146</v>
      </c>
      <c r="AT104" s="23" t="s">
        <v>142</v>
      </c>
      <c r="AU104" s="23" t="s">
        <v>79</v>
      </c>
      <c r="AY104" s="23" t="s">
        <v>139</v>
      </c>
      <c r="BE104" s="169">
        <f>IF(N104="základní",J104,0)</f>
        <v>3030</v>
      </c>
      <c r="BF104" s="169">
        <f>IF(N104="snížená",J104,0)</f>
        <v>0</v>
      </c>
      <c r="BG104" s="169">
        <f>IF(N104="zákl. přenesená",J104,0)</f>
        <v>0</v>
      </c>
      <c r="BH104" s="169">
        <f>IF(N104="sníž. přenesená",J104,0)</f>
        <v>0</v>
      </c>
      <c r="BI104" s="169">
        <f>IF(N104="nulová",J104,0)</f>
        <v>0</v>
      </c>
      <c r="BJ104" s="23" t="s">
        <v>77</v>
      </c>
      <c r="BK104" s="169">
        <f>ROUND(I104*H104,2)</f>
        <v>3030</v>
      </c>
      <c r="BL104" s="23" t="s">
        <v>146</v>
      </c>
      <c r="BM104" s="23" t="s">
        <v>225</v>
      </c>
    </row>
    <row r="105" spans="2:65" s="12" customFormat="1">
      <c r="B105" s="170"/>
      <c r="D105" s="171" t="s">
        <v>148</v>
      </c>
      <c r="E105" s="172" t="s">
        <v>5</v>
      </c>
      <c r="F105" s="173" t="s">
        <v>226</v>
      </c>
      <c r="H105" s="174">
        <v>0.191</v>
      </c>
      <c r="L105" s="170"/>
      <c r="M105" s="175"/>
      <c r="N105" s="176"/>
      <c r="O105" s="176"/>
      <c r="P105" s="176"/>
      <c r="Q105" s="176"/>
      <c r="R105" s="176"/>
      <c r="S105" s="176"/>
      <c r="T105" s="177"/>
      <c r="AT105" s="172" t="s">
        <v>148</v>
      </c>
      <c r="AU105" s="172" t="s">
        <v>79</v>
      </c>
      <c r="AV105" s="12" t="s">
        <v>79</v>
      </c>
      <c r="AW105" s="12" t="s">
        <v>33</v>
      </c>
      <c r="AX105" s="12" t="s">
        <v>70</v>
      </c>
      <c r="AY105" s="172" t="s">
        <v>139</v>
      </c>
    </row>
    <row r="106" spans="2:65" s="12" customFormat="1">
      <c r="B106" s="170"/>
      <c r="D106" s="171" t="s">
        <v>148</v>
      </c>
      <c r="E106" s="172" t="s">
        <v>5</v>
      </c>
      <c r="F106" s="173" t="s">
        <v>227</v>
      </c>
      <c r="H106" s="174">
        <v>-0.09</v>
      </c>
      <c r="L106" s="170"/>
      <c r="M106" s="175"/>
      <c r="N106" s="176"/>
      <c r="O106" s="176"/>
      <c r="P106" s="176"/>
      <c r="Q106" s="176"/>
      <c r="R106" s="176"/>
      <c r="S106" s="176"/>
      <c r="T106" s="177"/>
      <c r="AT106" s="172" t="s">
        <v>148</v>
      </c>
      <c r="AU106" s="172" t="s">
        <v>79</v>
      </c>
      <c r="AV106" s="12" t="s">
        <v>79</v>
      </c>
      <c r="AW106" s="12" t="s">
        <v>33</v>
      </c>
      <c r="AX106" s="12" t="s">
        <v>70</v>
      </c>
      <c r="AY106" s="172" t="s">
        <v>139</v>
      </c>
    </row>
    <row r="107" spans="2:65" s="13" customFormat="1">
      <c r="B107" s="178"/>
      <c r="D107" s="171" t="s">
        <v>148</v>
      </c>
      <c r="E107" s="179" t="s">
        <v>5</v>
      </c>
      <c r="F107" s="180" t="s">
        <v>228</v>
      </c>
      <c r="H107" s="181">
        <v>0.10100000000000001</v>
      </c>
      <c r="L107" s="178"/>
      <c r="M107" s="182"/>
      <c r="N107" s="183"/>
      <c r="O107" s="183"/>
      <c r="P107" s="183"/>
      <c r="Q107" s="183"/>
      <c r="R107" s="183"/>
      <c r="S107" s="183"/>
      <c r="T107" s="184"/>
      <c r="AT107" s="179" t="s">
        <v>148</v>
      </c>
      <c r="AU107" s="179" t="s">
        <v>79</v>
      </c>
      <c r="AV107" s="13" t="s">
        <v>146</v>
      </c>
      <c r="AW107" s="13" t="s">
        <v>33</v>
      </c>
      <c r="AX107" s="13" t="s">
        <v>77</v>
      </c>
      <c r="AY107" s="179" t="s">
        <v>139</v>
      </c>
    </row>
    <row r="108" spans="2:65" s="11" customFormat="1" ht="29.85" customHeight="1">
      <c r="B108" s="146"/>
      <c r="D108" s="147" t="s">
        <v>69</v>
      </c>
      <c r="E108" s="156" t="s">
        <v>229</v>
      </c>
      <c r="F108" s="156" t="s">
        <v>230</v>
      </c>
      <c r="J108" s="157">
        <f>BK108</f>
        <v>29675.079999999998</v>
      </c>
      <c r="L108" s="146"/>
      <c r="M108" s="150"/>
      <c r="N108" s="151"/>
      <c r="O108" s="151"/>
      <c r="P108" s="152">
        <f>SUM(P109:P118)</f>
        <v>0</v>
      </c>
      <c r="Q108" s="151"/>
      <c r="R108" s="152">
        <f>SUM(R109:R118)</f>
        <v>15.343265749999999</v>
      </c>
      <c r="S108" s="151"/>
      <c r="T108" s="153">
        <f>SUM(T109:T118)</f>
        <v>0</v>
      </c>
      <c r="AR108" s="147" t="s">
        <v>77</v>
      </c>
      <c r="AT108" s="154" t="s">
        <v>69</v>
      </c>
      <c r="AU108" s="154" t="s">
        <v>77</v>
      </c>
      <c r="AY108" s="147" t="s">
        <v>139</v>
      </c>
      <c r="BK108" s="155">
        <f>SUM(BK109:BK118)</f>
        <v>29675.079999999998</v>
      </c>
    </row>
    <row r="109" spans="2:65" s="1" customFormat="1" ht="25.5" customHeight="1">
      <c r="B109" s="158"/>
      <c r="C109" s="159" t="s">
        <v>231</v>
      </c>
      <c r="D109" s="159" t="s">
        <v>142</v>
      </c>
      <c r="E109" s="160" t="s">
        <v>232</v>
      </c>
      <c r="F109" s="161" t="s">
        <v>233</v>
      </c>
      <c r="G109" s="162" t="s">
        <v>199</v>
      </c>
      <c r="H109" s="163">
        <v>6.1189999999999998</v>
      </c>
      <c r="I109" s="164">
        <v>3200</v>
      </c>
      <c r="J109" s="164">
        <f>ROUND(I109*H109,2)</f>
        <v>19580.8</v>
      </c>
      <c r="K109" s="161" t="s">
        <v>5</v>
      </c>
      <c r="L109" s="37"/>
      <c r="M109" s="165" t="s">
        <v>5</v>
      </c>
      <c r="N109" s="166" t="s">
        <v>41</v>
      </c>
      <c r="O109" s="167">
        <v>0</v>
      </c>
      <c r="P109" s="167">
        <f>O109*H109</f>
        <v>0</v>
      </c>
      <c r="Q109" s="167">
        <v>2.45329</v>
      </c>
      <c r="R109" s="167">
        <f>Q109*H109</f>
        <v>15.011681509999999</v>
      </c>
      <c r="S109" s="167">
        <v>0</v>
      </c>
      <c r="T109" s="168">
        <f>S109*H109</f>
        <v>0</v>
      </c>
      <c r="AR109" s="23" t="s">
        <v>146</v>
      </c>
      <c r="AT109" s="23" t="s">
        <v>142</v>
      </c>
      <c r="AU109" s="23" t="s">
        <v>79</v>
      </c>
      <c r="AY109" s="23" t="s">
        <v>139</v>
      </c>
      <c r="BE109" s="169">
        <f>IF(N109="základní",J109,0)</f>
        <v>19580.8</v>
      </c>
      <c r="BF109" s="169">
        <f>IF(N109="snížená",J109,0)</f>
        <v>0</v>
      </c>
      <c r="BG109" s="169">
        <f>IF(N109="zákl. přenesená",J109,0)</f>
        <v>0</v>
      </c>
      <c r="BH109" s="169">
        <f>IF(N109="sníž. přenesená",J109,0)</f>
        <v>0</v>
      </c>
      <c r="BI109" s="169">
        <f>IF(N109="nulová",J109,0)</f>
        <v>0</v>
      </c>
      <c r="BJ109" s="23" t="s">
        <v>77</v>
      </c>
      <c r="BK109" s="169">
        <f>ROUND(I109*H109,2)</f>
        <v>19580.8</v>
      </c>
      <c r="BL109" s="23" t="s">
        <v>146</v>
      </c>
      <c r="BM109" s="23" t="s">
        <v>234</v>
      </c>
    </row>
    <row r="110" spans="2:65" s="12" customFormat="1" ht="27">
      <c r="B110" s="170"/>
      <c r="D110" s="171" t="s">
        <v>148</v>
      </c>
      <c r="E110" s="172" t="s">
        <v>5</v>
      </c>
      <c r="F110" s="173" t="s">
        <v>235</v>
      </c>
      <c r="H110" s="174">
        <v>6.5359999999999996</v>
      </c>
      <c r="L110" s="170"/>
      <c r="M110" s="175"/>
      <c r="N110" s="176"/>
      <c r="O110" s="176"/>
      <c r="P110" s="176"/>
      <c r="Q110" s="176"/>
      <c r="R110" s="176"/>
      <c r="S110" s="176"/>
      <c r="T110" s="177"/>
      <c r="AT110" s="172" t="s">
        <v>148</v>
      </c>
      <c r="AU110" s="172" t="s">
        <v>79</v>
      </c>
      <c r="AV110" s="12" t="s">
        <v>79</v>
      </c>
      <c r="AW110" s="12" t="s">
        <v>33</v>
      </c>
      <c r="AX110" s="12" t="s">
        <v>70</v>
      </c>
      <c r="AY110" s="172" t="s">
        <v>139</v>
      </c>
    </row>
    <row r="111" spans="2:65" s="12" customFormat="1" ht="27">
      <c r="B111" s="170"/>
      <c r="D111" s="171" t="s">
        <v>148</v>
      </c>
      <c r="E111" s="172" t="s">
        <v>5</v>
      </c>
      <c r="F111" s="173" t="s">
        <v>236</v>
      </c>
      <c r="H111" s="174">
        <v>-3.6920000000000002</v>
      </c>
      <c r="L111" s="170"/>
      <c r="M111" s="175"/>
      <c r="N111" s="176"/>
      <c r="O111" s="176"/>
      <c r="P111" s="176"/>
      <c r="Q111" s="176"/>
      <c r="R111" s="176"/>
      <c r="S111" s="176"/>
      <c r="T111" s="177"/>
      <c r="AT111" s="172" t="s">
        <v>148</v>
      </c>
      <c r="AU111" s="172" t="s">
        <v>79</v>
      </c>
      <c r="AV111" s="12" t="s">
        <v>79</v>
      </c>
      <c r="AW111" s="12" t="s">
        <v>33</v>
      </c>
      <c r="AX111" s="12" t="s">
        <v>70</v>
      </c>
      <c r="AY111" s="172" t="s">
        <v>139</v>
      </c>
    </row>
    <row r="112" spans="2:65" s="12" customFormat="1" ht="27">
      <c r="B112" s="170"/>
      <c r="D112" s="171" t="s">
        <v>148</v>
      </c>
      <c r="E112" s="172" t="s">
        <v>5</v>
      </c>
      <c r="F112" s="173" t="s">
        <v>237</v>
      </c>
      <c r="H112" s="174">
        <v>3.2749999999999999</v>
      </c>
      <c r="L112" s="170"/>
      <c r="M112" s="175"/>
      <c r="N112" s="176"/>
      <c r="O112" s="176"/>
      <c r="P112" s="176"/>
      <c r="Q112" s="176"/>
      <c r="R112" s="176"/>
      <c r="S112" s="176"/>
      <c r="T112" s="177"/>
      <c r="AT112" s="172" t="s">
        <v>148</v>
      </c>
      <c r="AU112" s="172" t="s">
        <v>79</v>
      </c>
      <c r="AV112" s="12" t="s">
        <v>79</v>
      </c>
      <c r="AW112" s="12" t="s">
        <v>33</v>
      </c>
      <c r="AX112" s="12" t="s">
        <v>70</v>
      </c>
      <c r="AY112" s="172" t="s">
        <v>139</v>
      </c>
    </row>
    <row r="113" spans="2:65" s="13" customFormat="1">
      <c r="B113" s="178"/>
      <c r="D113" s="171" t="s">
        <v>148</v>
      </c>
      <c r="E113" s="179" t="s">
        <v>5</v>
      </c>
      <c r="F113" s="180" t="s">
        <v>150</v>
      </c>
      <c r="H113" s="181">
        <v>6.1189999999999998</v>
      </c>
      <c r="L113" s="178"/>
      <c r="M113" s="182"/>
      <c r="N113" s="183"/>
      <c r="O113" s="183"/>
      <c r="P113" s="183"/>
      <c r="Q113" s="183"/>
      <c r="R113" s="183"/>
      <c r="S113" s="183"/>
      <c r="T113" s="184"/>
      <c r="AT113" s="179" t="s">
        <v>148</v>
      </c>
      <c r="AU113" s="179" t="s">
        <v>79</v>
      </c>
      <c r="AV113" s="13" t="s">
        <v>146</v>
      </c>
      <c r="AW113" s="13" t="s">
        <v>33</v>
      </c>
      <c r="AX113" s="13" t="s">
        <v>77</v>
      </c>
      <c r="AY113" s="179" t="s">
        <v>139</v>
      </c>
    </row>
    <row r="114" spans="2:65" s="1" customFormat="1" ht="25.5" customHeight="1">
      <c r="B114" s="158"/>
      <c r="C114" s="159" t="s">
        <v>238</v>
      </c>
      <c r="D114" s="159" t="s">
        <v>142</v>
      </c>
      <c r="E114" s="160" t="s">
        <v>239</v>
      </c>
      <c r="F114" s="161" t="s">
        <v>240</v>
      </c>
      <c r="G114" s="162" t="s">
        <v>199</v>
      </c>
      <c r="H114" s="163">
        <v>6.1189999999999998</v>
      </c>
      <c r="I114" s="164">
        <v>120</v>
      </c>
      <c r="J114" s="164">
        <f>ROUND(I114*H114,2)</f>
        <v>734.28</v>
      </c>
      <c r="K114" s="161" t="s">
        <v>5</v>
      </c>
      <c r="L114" s="37"/>
      <c r="M114" s="165" t="s">
        <v>5</v>
      </c>
      <c r="N114" s="166" t="s">
        <v>41</v>
      </c>
      <c r="O114" s="167">
        <v>0</v>
      </c>
      <c r="P114" s="167">
        <f>O114*H114</f>
        <v>0</v>
      </c>
      <c r="Q114" s="167">
        <v>0</v>
      </c>
      <c r="R114" s="167">
        <f>Q114*H114</f>
        <v>0</v>
      </c>
      <c r="S114" s="167">
        <v>0</v>
      </c>
      <c r="T114" s="168">
        <f>S114*H114</f>
        <v>0</v>
      </c>
      <c r="AR114" s="23" t="s">
        <v>146</v>
      </c>
      <c r="AT114" s="23" t="s">
        <v>142</v>
      </c>
      <c r="AU114" s="23" t="s">
        <v>79</v>
      </c>
      <c r="AY114" s="23" t="s">
        <v>139</v>
      </c>
      <c r="BE114" s="169">
        <f>IF(N114="základní",J114,0)</f>
        <v>734.28</v>
      </c>
      <c r="BF114" s="169">
        <f>IF(N114="snížená",J114,0)</f>
        <v>0</v>
      </c>
      <c r="BG114" s="169">
        <f>IF(N114="zákl. přenesená",J114,0)</f>
        <v>0</v>
      </c>
      <c r="BH114" s="169">
        <f>IF(N114="sníž. přenesená",J114,0)</f>
        <v>0</v>
      </c>
      <c r="BI114" s="169">
        <f>IF(N114="nulová",J114,0)</f>
        <v>0</v>
      </c>
      <c r="BJ114" s="23" t="s">
        <v>77</v>
      </c>
      <c r="BK114" s="169">
        <f>ROUND(I114*H114,2)</f>
        <v>734.28</v>
      </c>
      <c r="BL114" s="23" t="s">
        <v>146</v>
      </c>
      <c r="BM114" s="23" t="s">
        <v>241</v>
      </c>
    </row>
    <row r="115" spans="2:65" s="1" customFormat="1" ht="16.5" customHeight="1">
      <c r="B115" s="158"/>
      <c r="C115" s="159" t="s">
        <v>242</v>
      </c>
      <c r="D115" s="159" t="s">
        <v>142</v>
      </c>
      <c r="E115" s="160" t="s">
        <v>243</v>
      </c>
      <c r="F115" s="161" t="s">
        <v>244</v>
      </c>
      <c r="G115" s="162" t="s">
        <v>145</v>
      </c>
      <c r="H115" s="163">
        <v>0.312</v>
      </c>
      <c r="I115" s="164">
        <v>30000</v>
      </c>
      <c r="J115" s="164">
        <f>ROUND(I115*H115,2)</f>
        <v>9360</v>
      </c>
      <c r="K115" s="161" t="s">
        <v>5</v>
      </c>
      <c r="L115" s="37"/>
      <c r="M115" s="165" t="s">
        <v>5</v>
      </c>
      <c r="N115" s="166" t="s">
        <v>41</v>
      </c>
      <c r="O115" s="167">
        <v>0</v>
      </c>
      <c r="P115" s="167">
        <f>O115*H115</f>
        <v>0</v>
      </c>
      <c r="Q115" s="167">
        <v>1.06277</v>
      </c>
      <c r="R115" s="167">
        <f>Q115*H115</f>
        <v>0.33158423999999997</v>
      </c>
      <c r="S115" s="167">
        <v>0</v>
      </c>
      <c r="T115" s="168">
        <f>S115*H115</f>
        <v>0</v>
      </c>
      <c r="AR115" s="23" t="s">
        <v>146</v>
      </c>
      <c r="AT115" s="23" t="s">
        <v>142</v>
      </c>
      <c r="AU115" s="23" t="s">
        <v>79</v>
      </c>
      <c r="AY115" s="23" t="s">
        <v>139</v>
      </c>
      <c r="BE115" s="169">
        <f>IF(N115="základní",J115,0)</f>
        <v>9360</v>
      </c>
      <c r="BF115" s="169">
        <f>IF(N115="snížená",J115,0)</f>
        <v>0</v>
      </c>
      <c r="BG115" s="169">
        <f>IF(N115="zákl. přenesená",J115,0)</f>
        <v>0</v>
      </c>
      <c r="BH115" s="169">
        <f>IF(N115="sníž. přenesená",J115,0)</f>
        <v>0</v>
      </c>
      <c r="BI115" s="169">
        <f>IF(N115="nulová",J115,0)</f>
        <v>0</v>
      </c>
      <c r="BJ115" s="23" t="s">
        <v>77</v>
      </c>
      <c r="BK115" s="169">
        <f>ROUND(I115*H115,2)</f>
        <v>9360</v>
      </c>
      <c r="BL115" s="23" t="s">
        <v>146</v>
      </c>
      <c r="BM115" s="23" t="s">
        <v>245</v>
      </c>
    </row>
    <row r="116" spans="2:65" s="12" customFormat="1" ht="27">
      <c r="B116" s="170"/>
      <c r="D116" s="171" t="s">
        <v>148</v>
      </c>
      <c r="E116" s="172" t="s">
        <v>5</v>
      </c>
      <c r="F116" s="173" t="s">
        <v>246</v>
      </c>
      <c r="H116" s="174">
        <v>-0.17100000000000001</v>
      </c>
      <c r="L116" s="170"/>
      <c r="M116" s="175"/>
      <c r="N116" s="176"/>
      <c r="O116" s="176"/>
      <c r="P116" s="176"/>
      <c r="Q116" s="176"/>
      <c r="R116" s="176"/>
      <c r="S116" s="176"/>
      <c r="T116" s="177"/>
      <c r="AT116" s="172" t="s">
        <v>148</v>
      </c>
      <c r="AU116" s="172" t="s">
        <v>79</v>
      </c>
      <c r="AV116" s="12" t="s">
        <v>79</v>
      </c>
      <c r="AW116" s="12" t="s">
        <v>33</v>
      </c>
      <c r="AX116" s="12" t="s">
        <v>70</v>
      </c>
      <c r="AY116" s="172" t="s">
        <v>139</v>
      </c>
    </row>
    <row r="117" spans="2:65" s="12" customFormat="1">
      <c r="B117" s="170"/>
      <c r="D117" s="171" t="s">
        <v>148</v>
      </c>
      <c r="E117" s="172" t="s">
        <v>5</v>
      </c>
      <c r="F117" s="173" t="s">
        <v>247</v>
      </c>
      <c r="H117" s="174">
        <v>0.48299999999999998</v>
      </c>
      <c r="L117" s="170"/>
      <c r="M117" s="175"/>
      <c r="N117" s="176"/>
      <c r="O117" s="176"/>
      <c r="P117" s="176"/>
      <c r="Q117" s="176"/>
      <c r="R117" s="176"/>
      <c r="S117" s="176"/>
      <c r="T117" s="177"/>
      <c r="AT117" s="172" t="s">
        <v>148</v>
      </c>
      <c r="AU117" s="172" t="s">
        <v>79</v>
      </c>
      <c r="AV117" s="12" t="s">
        <v>79</v>
      </c>
      <c r="AW117" s="12" t="s">
        <v>33</v>
      </c>
      <c r="AX117" s="12" t="s">
        <v>70</v>
      </c>
      <c r="AY117" s="172" t="s">
        <v>139</v>
      </c>
    </row>
    <row r="118" spans="2:65" s="13" customFormat="1">
      <c r="B118" s="178"/>
      <c r="D118" s="171" t="s">
        <v>148</v>
      </c>
      <c r="E118" s="179" t="s">
        <v>5</v>
      </c>
      <c r="F118" s="180" t="s">
        <v>150</v>
      </c>
      <c r="H118" s="181">
        <v>0.312</v>
      </c>
      <c r="L118" s="178"/>
      <c r="M118" s="182"/>
      <c r="N118" s="183"/>
      <c r="O118" s="183"/>
      <c r="P118" s="183"/>
      <c r="Q118" s="183"/>
      <c r="R118" s="183"/>
      <c r="S118" s="183"/>
      <c r="T118" s="184"/>
      <c r="AT118" s="179" t="s">
        <v>148</v>
      </c>
      <c r="AU118" s="179" t="s">
        <v>79</v>
      </c>
      <c r="AV118" s="13" t="s">
        <v>146</v>
      </c>
      <c r="AW118" s="13" t="s">
        <v>33</v>
      </c>
      <c r="AX118" s="13" t="s">
        <v>77</v>
      </c>
      <c r="AY118" s="179" t="s">
        <v>139</v>
      </c>
    </row>
    <row r="119" spans="2:65" s="11" customFormat="1" ht="29.85" customHeight="1">
      <c r="B119" s="146"/>
      <c r="D119" s="147" t="s">
        <v>69</v>
      </c>
      <c r="E119" s="156" t="s">
        <v>151</v>
      </c>
      <c r="F119" s="156" t="s">
        <v>152</v>
      </c>
      <c r="J119" s="157">
        <f>BK119</f>
        <v>39612.5</v>
      </c>
      <c r="L119" s="146"/>
      <c r="M119" s="150"/>
      <c r="N119" s="151"/>
      <c r="O119" s="151"/>
      <c r="P119" s="152">
        <f>P120</f>
        <v>0</v>
      </c>
      <c r="Q119" s="151"/>
      <c r="R119" s="152">
        <f>R120</f>
        <v>0</v>
      </c>
      <c r="S119" s="151"/>
      <c r="T119" s="153">
        <f>T120</f>
        <v>0</v>
      </c>
      <c r="AR119" s="147" t="s">
        <v>77</v>
      </c>
      <c r="AT119" s="154" t="s">
        <v>69</v>
      </c>
      <c r="AU119" s="154" t="s">
        <v>77</v>
      </c>
      <c r="AY119" s="147" t="s">
        <v>139</v>
      </c>
      <c r="BK119" s="155">
        <f>BK120</f>
        <v>39612.5</v>
      </c>
    </row>
    <row r="120" spans="2:65" s="1" customFormat="1" ht="16.5" customHeight="1">
      <c r="B120" s="158"/>
      <c r="C120" s="159" t="s">
        <v>153</v>
      </c>
      <c r="D120" s="159" t="s">
        <v>142</v>
      </c>
      <c r="E120" s="160" t="s">
        <v>154</v>
      </c>
      <c r="F120" s="161" t="s">
        <v>155</v>
      </c>
      <c r="G120" s="162" t="s">
        <v>145</v>
      </c>
      <c r="H120" s="163">
        <v>79.224999999999994</v>
      </c>
      <c r="I120" s="164">
        <v>500</v>
      </c>
      <c r="J120" s="164">
        <f>ROUND(I120*H120,2)</f>
        <v>39612.5</v>
      </c>
      <c r="K120" s="161" t="s">
        <v>5</v>
      </c>
      <c r="L120" s="37"/>
      <c r="M120" s="165" t="s">
        <v>5</v>
      </c>
      <c r="N120" s="194" t="s">
        <v>41</v>
      </c>
      <c r="O120" s="195">
        <v>0</v>
      </c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AR120" s="23" t="s">
        <v>146</v>
      </c>
      <c r="AT120" s="23" t="s">
        <v>142</v>
      </c>
      <c r="AU120" s="23" t="s">
        <v>79</v>
      </c>
      <c r="AY120" s="23" t="s">
        <v>139</v>
      </c>
      <c r="BE120" s="169">
        <f>IF(N120="základní",J120,0)</f>
        <v>39612.5</v>
      </c>
      <c r="BF120" s="169">
        <f>IF(N120="snížená",J120,0)</f>
        <v>0</v>
      </c>
      <c r="BG120" s="169">
        <f>IF(N120="zákl. přenesená",J120,0)</f>
        <v>0</v>
      </c>
      <c r="BH120" s="169">
        <f>IF(N120="sníž. přenesená",J120,0)</f>
        <v>0</v>
      </c>
      <c r="BI120" s="169">
        <f>IF(N120="nulová",J120,0)</f>
        <v>0</v>
      </c>
      <c r="BJ120" s="23" t="s">
        <v>77</v>
      </c>
      <c r="BK120" s="169">
        <f>ROUND(I120*H120,2)</f>
        <v>39612.5</v>
      </c>
      <c r="BL120" s="23" t="s">
        <v>146</v>
      </c>
      <c r="BM120" s="23" t="s">
        <v>248</v>
      </c>
    </row>
    <row r="121" spans="2:65" s="1" customFormat="1" ht="6.95" customHeight="1">
      <c r="B121" s="52"/>
      <c r="C121" s="53"/>
      <c r="D121" s="53"/>
      <c r="E121" s="53"/>
      <c r="F121" s="53"/>
      <c r="G121" s="53"/>
      <c r="H121" s="53"/>
      <c r="I121" s="53"/>
      <c r="J121" s="53"/>
      <c r="K121" s="53"/>
      <c r="L121" s="37"/>
    </row>
  </sheetData>
  <autoFilter ref="C87:K120"/>
  <mergeCells count="13">
    <mergeCell ref="E80:H80"/>
    <mergeCell ref="G1:H1"/>
    <mergeCell ref="L2:V2"/>
    <mergeCell ref="E49:H49"/>
    <mergeCell ref="E51:H51"/>
    <mergeCell ref="J55:J56"/>
    <mergeCell ref="E76:H76"/>
    <mergeCell ref="E78:H78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1"/>
  <sheetViews>
    <sheetView showGridLines="0" workbookViewId="0">
      <pane ySplit="1" topLeftCell="A2" activePane="bottomLeft" state="frozen"/>
      <selection pane="bottomLeft" activeCell="Z20" sqref="Z2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02"/>
      <c r="B1" s="16"/>
      <c r="C1" s="16"/>
      <c r="D1" s="17" t="s">
        <v>1</v>
      </c>
      <c r="E1" s="16"/>
      <c r="F1" s="103" t="s">
        <v>102</v>
      </c>
      <c r="G1" s="316" t="s">
        <v>103</v>
      </c>
      <c r="H1" s="316"/>
      <c r="I1" s="16"/>
      <c r="J1" s="103" t="s">
        <v>104</v>
      </c>
      <c r="K1" s="17" t="s">
        <v>105</v>
      </c>
      <c r="L1" s="103" t="s">
        <v>106</v>
      </c>
      <c r="M1" s="103"/>
      <c r="N1" s="103"/>
      <c r="O1" s="103"/>
      <c r="P1" s="103"/>
      <c r="Q1" s="103"/>
      <c r="R1" s="103"/>
      <c r="S1" s="103"/>
      <c r="T1" s="103"/>
      <c r="U1" s="104"/>
      <c r="V1" s="104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0" t="s">
        <v>8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79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28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70" ht="15">
      <c r="B6" s="27"/>
      <c r="C6" s="28"/>
      <c r="D6" s="35" t="s">
        <v>16</v>
      </c>
      <c r="E6" s="28"/>
      <c r="F6" s="28"/>
      <c r="G6" s="28"/>
      <c r="H6" s="28"/>
      <c r="I6" s="28"/>
      <c r="J6" s="28"/>
      <c r="K6" s="30"/>
    </row>
    <row r="7" spans="1:70" ht="16.5" customHeight="1">
      <c r="B7" s="27"/>
      <c r="C7" s="28"/>
      <c r="D7" s="28"/>
      <c r="E7" s="317" t="str">
        <f>'Rekapitulace stavby'!K6</f>
        <v>Stavební úpravy a přístavba komunitního centra BÉTEL</v>
      </c>
      <c r="F7" s="323"/>
      <c r="G7" s="323"/>
      <c r="H7" s="323"/>
      <c r="I7" s="28"/>
      <c r="J7" s="28"/>
      <c r="K7" s="30"/>
    </row>
    <row r="8" spans="1:70" ht="15">
      <c r="B8" s="27"/>
      <c r="C8" s="28"/>
      <c r="D8" s="35" t="s">
        <v>108</v>
      </c>
      <c r="E8" s="28"/>
      <c r="F8" s="28"/>
      <c r="G8" s="28"/>
      <c r="H8" s="28"/>
      <c r="I8" s="28"/>
      <c r="J8" s="28"/>
      <c r="K8" s="30"/>
    </row>
    <row r="9" spans="1:70" s="1" customFormat="1" ht="16.5" customHeight="1">
      <c r="B9" s="37"/>
      <c r="C9" s="38"/>
      <c r="D9" s="38"/>
      <c r="E9" s="317" t="s">
        <v>249</v>
      </c>
      <c r="F9" s="318"/>
      <c r="G9" s="318"/>
      <c r="H9" s="318"/>
      <c r="I9" s="38"/>
      <c r="J9" s="38"/>
      <c r="K9" s="41"/>
    </row>
    <row r="10" spans="1:70" s="1" customFormat="1" ht="15">
      <c r="B10" s="37"/>
      <c r="C10" s="38"/>
      <c r="D10" s="35" t="s">
        <v>110</v>
      </c>
      <c r="E10" s="38"/>
      <c r="F10" s="38"/>
      <c r="G10" s="38"/>
      <c r="H10" s="38"/>
      <c r="I10" s="38"/>
      <c r="J10" s="38"/>
      <c r="K10" s="41"/>
    </row>
    <row r="11" spans="1:70" s="1" customFormat="1" ht="36.950000000000003" customHeight="1">
      <c r="B11" s="37"/>
      <c r="C11" s="38"/>
      <c r="D11" s="38"/>
      <c r="E11" s="319" t="s">
        <v>250</v>
      </c>
      <c r="F11" s="318"/>
      <c r="G11" s="318"/>
      <c r="H11" s="318"/>
      <c r="I11" s="38"/>
      <c r="J11" s="38"/>
      <c r="K11" s="41"/>
    </row>
    <row r="12" spans="1:70" s="1" customFormat="1">
      <c r="B12" s="37"/>
      <c r="C12" s="38"/>
      <c r="D12" s="38"/>
      <c r="E12" s="38"/>
      <c r="F12" s="38"/>
      <c r="G12" s="38"/>
      <c r="H12" s="38"/>
      <c r="I12" s="38"/>
      <c r="J12" s="38"/>
      <c r="K12" s="41"/>
    </row>
    <row r="13" spans="1:70" s="1" customFormat="1" ht="14.45" customHeight="1">
      <c r="B13" s="37"/>
      <c r="C13" s="38"/>
      <c r="D13" s="35" t="s">
        <v>18</v>
      </c>
      <c r="E13" s="38"/>
      <c r="F13" s="33" t="s">
        <v>5</v>
      </c>
      <c r="G13" s="38"/>
      <c r="H13" s="38"/>
      <c r="I13" s="35" t="s">
        <v>19</v>
      </c>
      <c r="J13" s="33" t="s">
        <v>5</v>
      </c>
      <c r="K13" s="41"/>
    </row>
    <row r="14" spans="1:70" s="1" customFormat="1" ht="14.45" customHeight="1">
      <c r="B14" s="37"/>
      <c r="C14" s="38"/>
      <c r="D14" s="35" t="s">
        <v>20</v>
      </c>
      <c r="E14" s="38"/>
      <c r="F14" s="33" t="s">
        <v>21</v>
      </c>
      <c r="G14" s="38"/>
      <c r="H14" s="38"/>
      <c r="I14" s="35" t="s">
        <v>22</v>
      </c>
      <c r="J14" s="333">
        <v>43752</v>
      </c>
      <c r="K14" s="41"/>
    </row>
    <row r="15" spans="1:70" s="1" customFormat="1" ht="10.9" customHeight="1">
      <c r="B15" s="37"/>
      <c r="C15" s="38"/>
      <c r="D15" s="38"/>
      <c r="E15" s="38"/>
      <c r="F15" s="38"/>
      <c r="G15" s="38"/>
      <c r="H15" s="38"/>
      <c r="I15" s="38"/>
      <c r="J15" s="38"/>
      <c r="K15" s="41"/>
    </row>
    <row r="16" spans="1:70" s="1" customFormat="1" ht="14.45" customHeight="1">
      <c r="B16" s="37"/>
      <c r="C16" s="38"/>
      <c r="D16" s="35" t="s">
        <v>23</v>
      </c>
      <c r="E16" s="38"/>
      <c r="F16" s="38"/>
      <c r="G16" s="38"/>
      <c r="H16" s="38"/>
      <c r="I16" s="35" t="s">
        <v>24</v>
      </c>
      <c r="J16" s="33" t="s">
        <v>5</v>
      </c>
      <c r="K16" s="41"/>
    </row>
    <row r="17" spans="2:11" s="1" customFormat="1" ht="18" customHeight="1">
      <c r="B17" s="37"/>
      <c r="C17" s="38"/>
      <c r="D17" s="38"/>
      <c r="E17" s="33" t="s">
        <v>25</v>
      </c>
      <c r="F17" s="38"/>
      <c r="G17" s="38"/>
      <c r="H17" s="38"/>
      <c r="I17" s="35" t="s">
        <v>26</v>
      </c>
      <c r="J17" s="33" t="s">
        <v>5</v>
      </c>
      <c r="K17" s="41"/>
    </row>
    <row r="18" spans="2:11" s="1" customFormat="1" ht="6.95" customHeight="1">
      <c r="B18" s="37"/>
      <c r="C18" s="38"/>
      <c r="D18" s="38"/>
      <c r="E18" s="38"/>
      <c r="F18" s="38"/>
      <c r="G18" s="38"/>
      <c r="H18" s="38"/>
      <c r="I18" s="38"/>
      <c r="J18" s="38"/>
      <c r="K18" s="41"/>
    </row>
    <row r="19" spans="2:11" s="1" customFormat="1" ht="14.45" customHeight="1">
      <c r="B19" s="37"/>
      <c r="C19" s="38"/>
      <c r="D19" s="35" t="s">
        <v>27</v>
      </c>
      <c r="E19" s="38"/>
      <c r="F19" s="38"/>
      <c r="G19" s="38"/>
      <c r="H19" s="38"/>
      <c r="I19" s="35" t="s">
        <v>24</v>
      </c>
      <c r="J19" s="33" t="s">
        <v>28</v>
      </c>
      <c r="K19" s="41"/>
    </row>
    <row r="20" spans="2:11" s="1" customFormat="1" ht="18" customHeight="1">
      <c r="B20" s="37"/>
      <c r="C20" s="38"/>
      <c r="D20" s="38"/>
      <c r="E20" s="33" t="s">
        <v>29</v>
      </c>
      <c r="F20" s="38"/>
      <c r="G20" s="38"/>
      <c r="H20" s="38"/>
      <c r="I20" s="35" t="s">
        <v>26</v>
      </c>
      <c r="J20" s="33" t="s">
        <v>30</v>
      </c>
      <c r="K20" s="41"/>
    </row>
    <row r="21" spans="2:11" s="1" customFormat="1" ht="6.95" customHeight="1">
      <c r="B21" s="37"/>
      <c r="C21" s="38"/>
      <c r="D21" s="38"/>
      <c r="E21" s="38"/>
      <c r="F21" s="38"/>
      <c r="G21" s="38"/>
      <c r="H21" s="38"/>
      <c r="I21" s="38"/>
      <c r="J21" s="38"/>
      <c r="K21" s="41"/>
    </row>
    <row r="22" spans="2:11" s="1" customFormat="1" ht="14.45" customHeight="1">
      <c r="B22" s="37"/>
      <c r="C22" s="38"/>
      <c r="D22" s="35" t="s">
        <v>31</v>
      </c>
      <c r="E22" s="38"/>
      <c r="F22" s="38"/>
      <c r="G22" s="38"/>
      <c r="H22" s="38"/>
      <c r="I22" s="35" t="s">
        <v>24</v>
      </c>
      <c r="J22" s="33" t="s">
        <v>5</v>
      </c>
      <c r="K22" s="41"/>
    </row>
    <row r="23" spans="2:11" s="1" customFormat="1" ht="18" customHeight="1">
      <c r="B23" s="37"/>
      <c r="C23" s="38"/>
      <c r="D23" s="38"/>
      <c r="E23" s="33" t="s">
        <v>32</v>
      </c>
      <c r="F23" s="38"/>
      <c r="G23" s="38"/>
      <c r="H23" s="38"/>
      <c r="I23" s="35" t="s">
        <v>26</v>
      </c>
      <c r="J23" s="33" t="s">
        <v>5</v>
      </c>
      <c r="K23" s="41"/>
    </row>
    <row r="24" spans="2:1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41"/>
    </row>
    <row r="25" spans="2:11" s="1" customFormat="1" ht="14.45" customHeight="1">
      <c r="B25" s="37"/>
      <c r="C25" s="38"/>
      <c r="D25" s="35" t="s">
        <v>34</v>
      </c>
      <c r="E25" s="38"/>
      <c r="F25" s="38"/>
      <c r="G25" s="38"/>
      <c r="H25" s="38"/>
      <c r="I25" s="38"/>
      <c r="J25" s="38"/>
      <c r="K25" s="41"/>
    </row>
    <row r="26" spans="2:11" s="7" customFormat="1" ht="16.5" customHeight="1">
      <c r="B26" s="106"/>
      <c r="C26" s="107"/>
      <c r="D26" s="107"/>
      <c r="E26" s="302" t="s">
        <v>5</v>
      </c>
      <c r="F26" s="302"/>
      <c r="G26" s="302"/>
      <c r="H26" s="302"/>
      <c r="I26" s="107"/>
      <c r="J26" s="107"/>
      <c r="K26" s="108"/>
    </row>
    <row r="27" spans="2:11" s="1" customFormat="1" ht="6.95" customHeight="1">
      <c r="B27" s="37"/>
      <c r="C27" s="38"/>
      <c r="D27" s="38"/>
      <c r="E27" s="38"/>
      <c r="F27" s="38"/>
      <c r="G27" s="38"/>
      <c r="H27" s="38"/>
      <c r="I27" s="38"/>
      <c r="J27" s="38"/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64"/>
      <c r="J28" s="64"/>
      <c r="K28" s="109"/>
    </row>
    <row r="29" spans="2:11" s="1" customFormat="1" ht="25.35" customHeight="1">
      <c r="B29" s="37"/>
      <c r="C29" s="38"/>
      <c r="D29" s="110" t="s">
        <v>36</v>
      </c>
      <c r="E29" s="38"/>
      <c r="F29" s="38"/>
      <c r="G29" s="38"/>
      <c r="H29" s="38"/>
      <c r="I29" s="38"/>
      <c r="J29" s="111">
        <f>ROUND(J86,2)</f>
        <v>-66545.41</v>
      </c>
      <c r="K29" s="41"/>
    </row>
    <row r="30" spans="2:11" s="1" customFormat="1" ht="6.95" customHeight="1">
      <c r="B30" s="37"/>
      <c r="C30" s="38"/>
      <c r="D30" s="64"/>
      <c r="E30" s="64"/>
      <c r="F30" s="64"/>
      <c r="G30" s="64"/>
      <c r="H30" s="64"/>
      <c r="I30" s="64"/>
      <c r="J30" s="64"/>
      <c r="K30" s="109"/>
    </row>
    <row r="31" spans="2:11" s="1" customFormat="1" ht="14.45" customHeight="1">
      <c r="B31" s="37"/>
      <c r="C31" s="38"/>
      <c r="D31" s="38"/>
      <c r="E31" s="38"/>
      <c r="F31" s="42" t="s">
        <v>38</v>
      </c>
      <c r="G31" s="38"/>
      <c r="H31" s="38"/>
      <c r="I31" s="42" t="s">
        <v>37</v>
      </c>
      <c r="J31" s="42" t="s">
        <v>39</v>
      </c>
      <c r="K31" s="41"/>
    </row>
    <row r="32" spans="2:11" s="1" customFormat="1" ht="14.45" customHeight="1">
      <c r="B32" s="37"/>
      <c r="C32" s="38"/>
      <c r="D32" s="45" t="s">
        <v>40</v>
      </c>
      <c r="E32" s="45" t="s">
        <v>41</v>
      </c>
      <c r="F32" s="112">
        <f>ROUND(SUM(BE86:BE120), 2)</f>
        <v>-66545.41</v>
      </c>
      <c r="G32" s="38"/>
      <c r="H32" s="38"/>
      <c r="I32" s="113">
        <v>0.21</v>
      </c>
      <c r="J32" s="112">
        <f>ROUND(ROUND((SUM(BE86:BE120)), 2)*I32, 2)</f>
        <v>-13974.54</v>
      </c>
      <c r="K32" s="41"/>
    </row>
    <row r="33" spans="2:11" s="1" customFormat="1" ht="14.45" customHeight="1">
      <c r="B33" s="37"/>
      <c r="C33" s="38"/>
      <c r="D33" s="38"/>
      <c r="E33" s="45" t="s">
        <v>42</v>
      </c>
      <c r="F33" s="112">
        <f>ROUND(SUM(BF86:BF120), 2)</f>
        <v>0</v>
      </c>
      <c r="G33" s="38"/>
      <c r="H33" s="38"/>
      <c r="I33" s="113">
        <v>0.15</v>
      </c>
      <c r="J33" s="112">
        <f>ROUND(ROUND((SUM(BF86:BF120)), 2)*I33, 2)</f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43</v>
      </c>
      <c r="F34" s="112">
        <f>ROUND(SUM(BG86:BG120), 2)</f>
        <v>0</v>
      </c>
      <c r="G34" s="38"/>
      <c r="H34" s="38"/>
      <c r="I34" s="113">
        <v>0.21</v>
      </c>
      <c r="J34" s="112">
        <v>0</v>
      </c>
      <c r="K34" s="41"/>
    </row>
    <row r="35" spans="2:11" s="1" customFormat="1" ht="14.45" hidden="1" customHeight="1">
      <c r="B35" s="37"/>
      <c r="C35" s="38"/>
      <c r="D35" s="38"/>
      <c r="E35" s="45" t="s">
        <v>44</v>
      </c>
      <c r="F35" s="112">
        <f>ROUND(SUM(BH86:BH120), 2)</f>
        <v>0</v>
      </c>
      <c r="G35" s="38"/>
      <c r="H35" s="38"/>
      <c r="I35" s="113">
        <v>0.15</v>
      </c>
      <c r="J35" s="112">
        <v>0</v>
      </c>
      <c r="K35" s="41"/>
    </row>
    <row r="36" spans="2:11" s="1" customFormat="1" ht="14.45" hidden="1" customHeight="1">
      <c r="B36" s="37"/>
      <c r="C36" s="38"/>
      <c r="D36" s="38"/>
      <c r="E36" s="45" t="s">
        <v>45</v>
      </c>
      <c r="F36" s="112">
        <f>ROUND(SUM(BI86:BI120), 2)</f>
        <v>0</v>
      </c>
      <c r="G36" s="38"/>
      <c r="H36" s="38"/>
      <c r="I36" s="113">
        <v>0</v>
      </c>
      <c r="J36" s="112">
        <v>0</v>
      </c>
      <c r="K36" s="41"/>
    </row>
    <row r="37" spans="2:11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41"/>
    </row>
    <row r="38" spans="2:11" s="1" customFormat="1" ht="25.35" customHeight="1">
      <c r="B38" s="37"/>
      <c r="C38" s="114"/>
      <c r="D38" s="115" t="s">
        <v>46</v>
      </c>
      <c r="E38" s="67"/>
      <c r="F38" s="67"/>
      <c r="G38" s="116" t="s">
        <v>47</v>
      </c>
      <c r="H38" s="117" t="s">
        <v>48</v>
      </c>
      <c r="I38" s="67"/>
      <c r="J38" s="118">
        <f>SUM(J29:J36)</f>
        <v>-80519.950000000012</v>
      </c>
      <c r="K38" s="119"/>
    </row>
    <row r="39" spans="2:11" s="1" customFormat="1" ht="14.45" customHeight="1">
      <c r="B39" s="52"/>
      <c r="C39" s="53"/>
      <c r="D39" s="53"/>
      <c r="E39" s="53"/>
      <c r="F39" s="53"/>
      <c r="G39" s="53"/>
      <c r="H39" s="53"/>
      <c r="I39" s="53"/>
      <c r="J39" s="53"/>
      <c r="K39" s="54"/>
    </row>
    <row r="43" spans="2:11" s="1" customFormat="1" ht="6.95" customHeight="1">
      <c r="B43" s="55"/>
      <c r="C43" s="56"/>
      <c r="D43" s="56"/>
      <c r="E43" s="56"/>
      <c r="F43" s="56"/>
      <c r="G43" s="56"/>
      <c r="H43" s="56"/>
      <c r="I43" s="56"/>
      <c r="J43" s="56"/>
      <c r="K43" s="120"/>
    </row>
    <row r="44" spans="2:11" s="1" customFormat="1" ht="36.950000000000003" customHeight="1">
      <c r="B44" s="37"/>
      <c r="C44" s="29" t="s">
        <v>113</v>
      </c>
      <c r="D44" s="38"/>
      <c r="E44" s="38"/>
      <c r="F44" s="38"/>
      <c r="G44" s="38"/>
      <c r="H44" s="38"/>
      <c r="I44" s="38"/>
      <c r="J44" s="38"/>
      <c r="K44" s="41"/>
    </row>
    <row r="45" spans="2:11" s="1" customFormat="1" ht="6.95" customHeight="1">
      <c r="B45" s="37"/>
      <c r="C45" s="38"/>
      <c r="D45" s="38"/>
      <c r="E45" s="38"/>
      <c r="F45" s="38"/>
      <c r="G45" s="38"/>
      <c r="H45" s="38"/>
      <c r="I45" s="38"/>
      <c r="J45" s="38"/>
      <c r="K45" s="41"/>
    </row>
    <row r="46" spans="2:11" s="1" customFormat="1" ht="14.45" customHeight="1">
      <c r="B46" s="37"/>
      <c r="C46" s="35" t="s">
        <v>16</v>
      </c>
      <c r="D46" s="38"/>
      <c r="E46" s="38"/>
      <c r="F46" s="38"/>
      <c r="G46" s="38"/>
      <c r="H46" s="38"/>
      <c r="I46" s="38"/>
      <c r="J46" s="38"/>
      <c r="K46" s="41"/>
    </row>
    <row r="47" spans="2:11" s="1" customFormat="1" ht="16.5" customHeight="1">
      <c r="B47" s="37"/>
      <c r="C47" s="38"/>
      <c r="D47" s="38"/>
      <c r="E47" s="317" t="str">
        <f>E7</f>
        <v>Stavební úpravy a přístavba komunitního centra BÉTEL</v>
      </c>
      <c r="F47" s="323"/>
      <c r="G47" s="323"/>
      <c r="H47" s="323"/>
      <c r="I47" s="38"/>
      <c r="J47" s="38"/>
      <c r="K47" s="41"/>
    </row>
    <row r="48" spans="2:11" ht="15">
      <c r="B48" s="27"/>
      <c r="C48" s="35" t="s">
        <v>108</v>
      </c>
      <c r="D48" s="28"/>
      <c r="E48" s="28"/>
      <c r="F48" s="28"/>
      <c r="G48" s="28"/>
      <c r="H48" s="28"/>
      <c r="I48" s="28"/>
      <c r="J48" s="28"/>
      <c r="K48" s="30"/>
    </row>
    <row r="49" spans="2:47" s="1" customFormat="1" ht="16.5" customHeight="1">
      <c r="B49" s="37"/>
      <c r="C49" s="38"/>
      <c r="D49" s="38"/>
      <c r="E49" s="317" t="s">
        <v>249</v>
      </c>
      <c r="F49" s="318"/>
      <c r="G49" s="318"/>
      <c r="H49" s="318"/>
      <c r="I49" s="38"/>
      <c r="J49" s="38"/>
      <c r="K49" s="41"/>
    </row>
    <row r="50" spans="2:47" s="1" customFormat="1" ht="14.45" customHeight="1">
      <c r="B50" s="37"/>
      <c r="C50" s="35" t="s">
        <v>110</v>
      </c>
      <c r="D50" s="38"/>
      <c r="E50" s="38"/>
      <c r="F50" s="38"/>
      <c r="G50" s="38"/>
      <c r="H50" s="38"/>
      <c r="I50" s="38"/>
      <c r="J50" s="38"/>
      <c r="K50" s="41"/>
    </row>
    <row r="51" spans="2:47" s="1" customFormat="1" ht="17.25" customHeight="1">
      <c r="B51" s="37"/>
      <c r="C51" s="38"/>
      <c r="D51" s="38"/>
      <c r="E51" s="319" t="str">
        <f>E11</f>
        <v>Méněpráce - Změna nosné konstrukce stropu</v>
      </c>
      <c r="F51" s="318"/>
      <c r="G51" s="318"/>
      <c r="H51" s="318"/>
      <c r="I51" s="38"/>
      <c r="J51" s="38"/>
      <c r="K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38"/>
      <c r="J52" s="38"/>
      <c r="K52" s="41"/>
    </row>
    <row r="53" spans="2:47" s="1" customFormat="1" ht="18" customHeight="1">
      <c r="B53" s="37"/>
      <c r="C53" s="35" t="s">
        <v>20</v>
      </c>
      <c r="D53" s="38"/>
      <c r="E53" s="38"/>
      <c r="F53" s="33" t="str">
        <f>F14</f>
        <v xml:space="preserve">Bezručova čp.503, Chrastava </v>
      </c>
      <c r="G53" s="38"/>
      <c r="H53" s="38"/>
      <c r="I53" s="35" t="s">
        <v>22</v>
      </c>
      <c r="J53" s="105">
        <f>IF(J14="","",J14)</f>
        <v>43752</v>
      </c>
      <c r="K53" s="41"/>
    </row>
    <row r="54" spans="2:47" s="1" customFormat="1" ht="6.95" customHeight="1">
      <c r="B54" s="37"/>
      <c r="C54" s="38"/>
      <c r="D54" s="38"/>
      <c r="E54" s="38"/>
      <c r="F54" s="38"/>
      <c r="G54" s="38"/>
      <c r="H54" s="38"/>
      <c r="I54" s="38"/>
      <c r="J54" s="38"/>
      <c r="K54" s="41"/>
    </row>
    <row r="55" spans="2:47" s="1" customFormat="1" ht="15">
      <c r="B55" s="37"/>
      <c r="C55" s="35" t="s">
        <v>23</v>
      </c>
      <c r="D55" s="38"/>
      <c r="E55" s="38"/>
      <c r="F55" s="33" t="str">
        <f>E17</f>
        <v>Sbor JB v Chrastavě, Bezručova 503, 46331 Chrastav</v>
      </c>
      <c r="G55" s="38"/>
      <c r="H55" s="38"/>
      <c r="I55" s="35" t="s">
        <v>31</v>
      </c>
      <c r="J55" s="302" t="str">
        <f>E23</f>
        <v>FS Vision, s.r.o. IČ: 22792902</v>
      </c>
      <c r="K55" s="41"/>
    </row>
    <row r="56" spans="2:47" s="1" customFormat="1" ht="14.45" customHeight="1">
      <c r="B56" s="37"/>
      <c r="C56" s="35" t="s">
        <v>27</v>
      </c>
      <c r="D56" s="38"/>
      <c r="E56" s="38"/>
      <c r="F56" s="33" t="str">
        <f>IF(E20="","",E20)</f>
        <v>TOMIVOS s.r.o.</v>
      </c>
      <c r="G56" s="38"/>
      <c r="H56" s="38"/>
      <c r="I56" s="38"/>
      <c r="J56" s="320"/>
      <c r="K56" s="41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38"/>
      <c r="J57" s="38"/>
      <c r="K57" s="41"/>
    </row>
    <row r="58" spans="2:47" s="1" customFormat="1" ht="29.25" customHeight="1">
      <c r="B58" s="37"/>
      <c r="C58" s="121" t="s">
        <v>114</v>
      </c>
      <c r="D58" s="114"/>
      <c r="E58" s="114"/>
      <c r="F58" s="114"/>
      <c r="G58" s="114"/>
      <c r="H58" s="114"/>
      <c r="I58" s="114"/>
      <c r="J58" s="122" t="s">
        <v>115</v>
      </c>
      <c r="K58" s="123"/>
    </row>
    <row r="59" spans="2:47" s="1" customFormat="1" ht="10.35" customHeight="1">
      <c r="B59" s="37"/>
      <c r="C59" s="38"/>
      <c r="D59" s="38"/>
      <c r="E59" s="38"/>
      <c r="F59" s="38"/>
      <c r="G59" s="38"/>
      <c r="H59" s="38"/>
      <c r="I59" s="38"/>
      <c r="J59" s="38"/>
      <c r="K59" s="41"/>
    </row>
    <row r="60" spans="2:47" s="1" customFormat="1" ht="29.25" customHeight="1">
      <c r="B60" s="37"/>
      <c r="C60" s="124" t="s">
        <v>116</v>
      </c>
      <c r="D60" s="38"/>
      <c r="E60" s="38"/>
      <c r="F60" s="38"/>
      <c r="G60" s="38"/>
      <c r="H60" s="38"/>
      <c r="I60" s="38"/>
      <c r="J60" s="111">
        <f>J86</f>
        <v>-66545.41</v>
      </c>
      <c r="K60" s="41"/>
      <c r="AU60" s="23" t="s">
        <v>117</v>
      </c>
    </row>
    <row r="61" spans="2:47" s="8" customFormat="1" ht="24.95" customHeight="1">
      <c r="B61" s="125"/>
      <c r="C61" s="126"/>
      <c r="D61" s="127" t="s">
        <v>118</v>
      </c>
      <c r="E61" s="128"/>
      <c r="F61" s="128"/>
      <c r="G61" s="128"/>
      <c r="H61" s="128"/>
      <c r="I61" s="128"/>
      <c r="J61" s="129">
        <f>J87</f>
        <v>-66545.41</v>
      </c>
      <c r="K61" s="130"/>
    </row>
    <row r="62" spans="2:47" s="9" customFormat="1" ht="19.899999999999999" customHeight="1">
      <c r="B62" s="131"/>
      <c r="C62" s="132"/>
      <c r="D62" s="133" t="s">
        <v>187</v>
      </c>
      <c r="E62" s="134"/>
      <c r="F62" s="134"/>
      <c r="G62" s="134"/>
      <c r="H62" s="134"/>
      <c r="I62" s="134"/>
      <c r="J62" s="135">
        <f>J88</f>
        <v>-11653.49</v>
      </c>
      <c r="K62" s="136"/>
    </row>
    <row r="63" spans="2:47" s="9" customFormat="1" ht="19.899999999999999" customHeight="1">
      <c r="B63" s="131"/>
      <c r="C63" s="132"/>
      <c r="D63" s="133" t="s">
        <v>251</v>
      </c>
      <c r="E63" s="134"/>
      <c r="F63" s="134"/>
      <c r="G63" s="134"/>
      <c r="H63" s="134"/>
      <c r="I63" s="134"/>
      <c r="J63" s="135">
        <f>J106</f>
        <v>-52922.92</v>
      </c>
      <c r="K63" s="136"/>
    </row>
    <row r="64" spans="2:47" s="9" customFormat="1" ht="19.899999999999999" customHeight="1">
      <c r="B64" s="131"/>
      <c r="C64" s="132"/>
      <c r="D64" s="133" t="s">
        <v>120</v>
      </c>
      <c r="E64" s="134"/>
      <c r="F64" s="134"/>
      <c r="G64" s="134"/>
      <c r="H64" s="134"/>
      <c r="I64" s="134"/>
      <c r="J64" s="135">
        <f>J119</f>
        <v>-1969</v>
      </c>
      <c r="K64" s="136"/>
    </row>
    <row r="65" spans="2:12" s="1" customFormat="1" ht="21.75" customHeight="1">
      <c r="B65" s="37"/>
      <c r="C65" s="38"/>
      <c r="D65" s="38"/>
      <c r="E65" s="38"/>
      <c r="F65" s="38"/>
      <c r="G65" s="38"/>
      <c r="H65" s="38"/>
      <c r="I65" s="38"/>
      <c r="J65" s="38"/>
      <c r="K65" s="41"/>
    </row>
    <row r="66" spans="2:12" s="1" customFormat="1" ht="6.95" customHeight="1">
      <c r="B66" s="52"/>
      <c r="C66" s="53"/>
      <c r="D66" s="53"/>
      <c r="E66" s="53"/>
      <c r="F66" s="53"/>
      <c r="G66" s="53"/>
      <c r="H66" s="53"/>
      <c r="I66" s="53"/>
      <c r="J66" s="53"/>
      <c r="K66" s="54"/>
    </row>
    <row r="70" spans="2:12" s="1" customFormat="1" ht="6.95" customHeight="1">
      <c r="B70" s="55"/>
      <c r="C70" s="56"/>
      <c r="D70" s="56"/>
      <c r="E70" s="56"/>
      <c r="F70" s="56"/>
      <c r="G70" s="56"/>
      <c r="H70" s="56"/>
      <c r="I70" s="56"/>
      <c r="J70" s="56"/>
      <c r="K70" s="56"/>
      <c r="L70" s="37"/>
    </row>
    <row r="71" spans="2:12" s="1" customFormat="1" ht="36.950000000000003" customHeight="1">
      <c r="B71" s="37"/>
      <c r="C71" s="57" t="s">
        <v>123</v>
      </c>
      <c r="L71" s="37"/>
    </row>
    <row r="72" spans="2:12" s="1" customFormat="1" ht="6.95" customHeight="1">
      <c r="B72" s="37"/>
      <c r="L72" s="37"/>
    </row>
    <row r="73" spans="2:12" s="1" customFormat="1" ht="14.45" customHeight="1">
      <c r="B73" s="37"/>
      <c r="C73" s="59" t="s">
        <v>16</v>
      </c>
      <c r="L73" s="37"/>
    </row>
    <row r="74" spans="2:12" s="1" customFormat="1" ht="16.5" customHeight="1">
      <c r="B74" s="37"/>
      <c r="E74" s="321" t="str">
        <f>E7</f>
        <v>Stavební úpravy a přístavba komunitního centra BÉTEL</v>
      </c>
      <c r="F74" s="322"/>
      <c r="G74" s="322"/>
      <c r="H74" s="322"/>
      <c r="L74" s="37"/>
    </row>
    <row r="75" spans="2:12" ht="15">
      <c r="B75" s="27"/>
      <c r="C75" s="59" t="s">
        <v>108</v>
      </c>
      <c r="L75" s="27"/>
    </row>
    <row r="76" spans="2:12" s="1" customFormat="1" ht="16.5" customHeight="1">
      <c r="B76" s="37"/>
      <c r="E76" s="321" t="s">
        <v>249</v>
      </c>
      <c r="F76" s="315"/>
      <c r="G76" s="315"/>
      <c r="H76" s="315"/>
      <c r="L76" s="37"/>
    </row>
    <row r="77" spans="2:12" s="1" customFormat="1" ht="14.45" customHeight="1">
      <c r="B77" s="37"/>
      <c r="C77" s="59" t="s">
        <v>110</v>
      </c>
      <c r="L77" s="37"/>
    </row>
    <row r="78" spans="2:12" s="1" customFormat="1" ht="17.25" customHeight="1">
      <c r="B78" s="37"/>
      <c r="E78" s="295" t="str">
        <f>E11</f>
        <v>Méněpráce - Změna nosné konstrukce stropu</v>
      </c>
      <c r="F78" s="315"/>
      <c r="G78" s="315"/>
      <c r="H78" s="315"/>
      <c r="L78" s="37"/>
    </row>
    <row r="79" spans="2:12" s="1" customFormat="1" ht="6.95" customHeight="1">
      <c r="B79" s="37"/>
      <c r="L79" s="37"/>
    </row>
    <row r="80" spans="2:12" s="1" customFormat="1" ht="18" customHeight="1">
      <c r="B80" s="37"/>
      <c r="C80" s="59" t="s">
        <v>20</v>
      </c>
      <c r="F80" s="137" t="str">
        <f>F14</f>
        <v xml:space="preserve">Bezručova čp.503, Chrastava </v>
      </c>
      <c r="I80" s="59" t="s">
        <v>22</v>
      </c>
      <c r="J80" s="63">
        <f>IF(J14="","",J14)</f>
        <v>43752</v>
      </c>
      <c r="L80" s="37"/>
    </row>
    <row r="81" spans="2:65" s="1" customFormat="1" ht="6.95" customHeight="1">
      <c r="B81" s="37"/>
      <c r="L81" s="37"/>
    </row>
    <row r="82" spans="2:65" s="1" customFormat="1" ht="15">
      <c r="B82" s="37"/>
      <c r="C82" s="59" t="s">
        <v>23</v>
      </c>
      <c r="F82" s="137" t="str">
        <f>E17</f>
        <v>Sbor JB v Chrastavě, Bezručova 503, 46331 Chrastav</v>
      </c>
      <c r="I82" s="59" t="s">
        <v>31</v>
      </c>
      <c r="J82" s="137" t="str">
        <f>E23</f>
        <v>FS Vision, s.r.o. IČ: 22792902</v>
      </c>
      <c r="L82" s="37"/>
    </row>
    <row r="83" spans="2:65" s="1" customFormat="1" ht="14.45" customHeight="1">
      <c r="B83" s="37"/>
      <c r="C83" s="59" t="s">
        <v>27</v>
      </c>
      <c r="F83" s="137" t="str">
        <f>IF(E20="","",E20)</f>
        <v>TOMIVOS s.r.o.</v>
      </c>
      <c r="L83" s="37"/>
    </row>
    <row r="84" spans="2:65" s="1" customFormat="1" ht="10.35" customHeight="1">
      <c r="B84" s="37"/>
      <c r="L84" s="37"/>
    </row>
    <row r="85" spans="2:65" s="10" customFormat="1" ht="29.25" customHeight="1">
      <c r="B85" s="138"/>
      <c r="C85" s="139" t="s">
        <v>124</v>
      </c>
      <c r="D85" s="140" t="s">
        <v>55</v>
      </c>
      <c r="E85" s="140" t="s">
        <v>51</v>
      </c>
      <c r="F85" s="140" t="s">
        <v>125</v>
      </c>
      <c r="G85" s="140" t="s">
        <v>126</v>
      </c>
      <c r="H85" s="140" t="s">
        <v>127</v>
      </c>
      <c r="I85" s="140" t="s">
        <v>128</v>
      </c>
      <c r="J85" s="140" t="s">
        <v>115</v>
      </c>
      <c r="K85" s="141" t="s">
        <v>129</v>
      </c>
      <c r="L85" s="138"/>
      <c r="M85" s="69" t="s">
        <v>130</v>
      </c>
      <c r="N85" s="70" t="s">
        <v>40</v>
      </c>
      <c r="O85" s="70" t="s">
        <v>131</v>
      </c>
      <c r="P85" s="70" t="s">
        <v>132</v>
      </c>
      <c r="Q85" s="70" t="s">
        <v>133</v>
      </c>
      <c r="R85" s="70" t="s">
        <v>134</v>
      </c>
      <c r="S85" s="70" t="s">
        <v>135</v>
      </c>
      <c r="T85" s="71" t="s">
        <v>136</v>
      </c>
    </row>
    <row r="86" spans="2:65" s="1" customFormat="1" ht="29.25" customHeight="1">
      <c r="B86" s="37"/>
      <c r="C86" s="73" t="s">
        <v>116</v>
      </c>
      <c r="J86" s="142">
        <f>BK86</f>
        <v>-66545.41</v>
      </c>
      <c r="L86" s="37"/>
      <c r="M86" s="72"/>
      <c r="N86" s="64"/>
      <c r="O86" s="64"/>
      <c r="P86" s="143">
        <f>P87</f>
        <v>0</v>
      </c>
      <c r="Q86" s="64"/>
      <c r="R86" s="143">
        <f>R87</f>
        <v>-3.9382054800000006</v>
      </c>
      <c r="S86" s="64"/>
      <c r="T86" s="144">
        <f>T87</f>
        <v>0</v>
      </c>
      <c r="AT86" s="23" t="s">
        <v>69</v>
      </c>
      <c r="AU86" s="23" t="s">
        <v>117</v>
      </c>
      <c r="BK86" s="145">
        <f>BK87</f>
        <v>-66545.41</v>
      </c>
    </row>
    <row r="87" spans="2:65" s="11" customFormat="1" ht="37.35" customHeight="1">
      <c r="B87" s="146"/>
      <c r="D87" s="147" t="s">
        <v>69</v>
      </c>
      <c r="E87" s="148" t="s">
        <v>137</v>
      </c>
      <c r="F87" s="148" t="s">
        <v>138</v>
      </c>
      <c r="J87" s="149">
        <f>BK87</f>
        <v>-66545.41</v>
      </c>
      <c r="L87" s="146"/>
      <c r="M87" s="150"/>
      <c r="N87" s="151"/>
      <c r="O87" s="151"/>
      <c r="P87" s="152">
        <f>P88+P106+P119</f>
        <v>0</v>
      </c>
      <c r="Q87" s="151"/>
      <c r="R87" s="152">
        <f>R88+R106+R119</f>
        <v>-3.9382054800000006</v>
      </c>
      <c r="S87" s="151"/>
      <c r="T87" s="153">
        <f>T88+T106+T119</f>
        <v>0</v>
      </c>
      <c r="AR87" s="147" t="s">
        <v>77</v>
      </c>
      <c r="AT87" s="154" t="s">
        <v>69</v>
      </c>
      <c r="AU87" s="154" t="s">
        <v>70</v>
      </c>
      <c r="AY87" s="147" t="s">
        <v>139</v>
      </c>
      <c r="BK87" s="155">
        <f>BK88+BK106+BK119</f>
        <v>-66545.41</v>
      </c>
    </row>
    <row r="88" spans="2:65" s="11" customFormat="1" ht="19.899999999999999" customHeight="1">
      <c r="B88" s="146"/>
      <c r="D88" s="147" t="s">
        <v>69</v>
      </c>
      <c r="E88" s="156" t="s">
        <v>220</v>
      </c>
      <c r="F88" s="156" t="s">
        <v>221</v>
      </c>
      <c r="J88" s="157">
        <f>BK88</f>
        <v>-11653.49</v>
      </c>
      <c r="L88" s="146"/>
      <c r="M88" s="150"/>
      <c r="N88" s="151"/>
      <c r="O88" s="151"/>
      <c r="P88" s="152">
        <f>SUM(P89:P105)</f>
        <v>0</v>
      </c>
      <c r="Q88" s="151"/>
      <c r="R88" s="152">
        <f>SUM(R89:R105)</f>
        <v>-1.31128409</v>
      </c>
      <c r="S88" s="151"/>
      <c r="T88" s="153">
        <f>SUM(T89:T105)</f>
        <v>0</v>
      </c>
      <c r="AR88" s="147" t="s">
        <v>77</v>
      </c>
      <c r="AT88" s="154" t="s">
        <v>69</v>
      </c>
      <c r="AU88" s="154" t="s">
        <v>77</v>
      </c>
      <c r="AY88" s="147" t="s">
        <v>139</v>
      </c>
      <c r="BK88" s="155">
        <f>SUM(BK89:BK105)</f>
        <v>-11653.49</v>
      </c>
    </row>
    <row r="89" spans="2:65" s="1" customFormat="1" ht="16.5" customHeight="1">
      <c r="B89" s="158"/>
      <c r="C89" s="159" t="s">
        <v>252</v>
      </c>
      <c r="D89" s="159" t="s">
        <v>142</v>
      </c>
      <c r="E89" s="160" t="s">
        <v>253</v>
      </c>
      <c r="F89" s="161" t="s">
        <v>254</v>
      </c>
      <c r="G89" s="162" t="s">
        <v>164</v>
      </c>
      <c r="H89" s="163">
        <v>-2</v>
      </c>
      <c r="I89" s="164">
        <v>500</v>
      </c>
      <c r="J89" s="164">
        <f>ROUND(I89*H89,2)</f>
        <v>-1000</v>
      </c>
      <c r="K89" s="161" t="s">
        <v>194</v>
      </c>
      <c r="L89" s="37"/>
      <c r="M89" s="165" t="s">
        <v>5</v>
      </c>
      <c r="N89" s="166" t="s">
        <v>41</v>
      </c>
      <c r="O89" s="167">
        <v>0</v>
      </c>
      <c r="P89" s="167">
        <f>O89*H89</f>
        <v>0</v>
      </c>
      <c r="Q89" s="167">
        <v>4.7759999999999997E-2</v>
      </c>
      <c r="R89" s="167">
        <f>Q89*H89</f>
        <v>-9.5519999999999994E-2</v>
      </c>
      <c r="S89" s="167">
        <v>0</v>
      </c>
      <c r="T89" s="168">
        <f>S89*H89</f>
        <v>0</v>
      </c>
      <c r="AR89" s="23" t="s">
        <v>146</v>
      </c>
      <c r="AT89" s="23" t="s">
        <v>142</v>
      </c>
      <c r="AU89" s="23" t="s">
        <v>79</v>
      </c>
      <c r="AY89" s="23" t="s">
        <v>139</v>
      </c>
      <c r="BE89" s="169">
        <f>IF(N89="základní",J89,0)</f>
        <v>-1000</v>
      </c>
      <c r="BF89" s="169">
        <f>IF(N89="snížená",J89,0)</f>
        <v>0</v>
      </c>
      <c r="BG89" s="169">
        <f>IF(N89="zákl. přenesená",J89,0)</f>
        <v>0</v>
      </c>
      <c r="BH89" s="169">
        <f>IF(N89="sníž. přenesená",J89,0)</f>
        <v>0</v>
      </c>
      <c r="BI89" s="169">
        <f>IF(N89="nulová",J89,0)</f>
        <v>0</v>
      </c>
      <c r="BJ89" s="23" t="s">
        <v>77</v>
      </c>
      <c r="BK89" s="169">
        <f>ROUND(I89*H89,2)</f>
        <v>-1000</v>
      </c>
      <c r="BL89" s="23" t="s">
        <v>146</v>
      </c>
      <c r="BM89" s="23" t="s">
        <v>255</v>
      </c>
    </row>
    <row r="90" spans="2:65" s="12" customFormat="1">
      <c r="B90" s="170"/>
      <c r="D90" s="171" t="s">
        <v>148</v>
      </c>
      <c r="E90" s="172" t="s">
        <v>5</v>
      </c>
      <c r="F90" s="173" t="s">
        <v>256</v>
      </c>
      <c r="H90" s="174">
        <v>-2</v>
      </c>
      <c r="L90" s="170"/>
      <c r="M90" s="175"/>
      <c r="N90" s="176"/>
      <c r="O90" s="176"/>
      <c r="P90" s="176"/>
      <c r="Q90" s="176"/>
      <c r="R90" s="176"/>
      <c r="S90" s="176"/>
      <c r="T90" s="177"/>
      <c r="AT90" s="172" t="s">
        <v>148</v>
      </c>
      <c r="AU90" s="172" t="s">
        <v>79</v>
      </c>
      <c r="AV90" s="12" t="s">
        <v>79</v>
      </c>
      <c r="AW90" s="12" t="s">
        <v>33</v>
      </c>
      <c r="AX90" s="12" t="s">
        <v>77</v>
      </c>
      <c r="AY90" s="172" t="s">
        <v>139</v>
      </c>
    </row>
    <row r="91" spans="2:65" s="1" customFormat="1" ht="16.5" customHeight="1">
      <c r="B91" s="158"/>
      <c r="C91" s="159" t="s">
        <v>257</v>
      </c>
      <c r="D91" s="159" t="s">
        <v>142</v>
      </c>
      <c r="E91" s="160" t="s">
        <v>258</v>
      </c>
      <c r="F91" s="161" t="s">
        <v>259</v>
      </c>
      <c r="G91" s="162" t="s">
        <v>199</v>
      </c>
      <c r="H91" s="163">
        <v>-0.27600000000000002</v>
      </c>
      <c r="I91" s="164">
        <v>5000</v>
      </c>
      <c r="J91" s="164">
        <f>ROUND(I91*H91,2)</f>
        <v>-1380</v>
      </c>
      <c r="K91" s="161" t="s">
        <v>194</v>
      </c>
      <c r="L91" s="37"/>
      <c r="M91" s="165" t="s">
        <v>5</v>
      </c>
      <c r="N91" s="166" t="s">
        <v>41</v>
      </c>
      <c r="O91" s="167">
        <v>0</v>
      </c>
      <c r="P91" s="167">
        <f>O91*H91</f>
        <v>0</v>
      </c>
      <c r="Q91" s="167">
        <v>1.94302</v>
      </c>
      <c r="R91" s="167">
        <f>Q91*H91</f>
        <v>-0.53627352000000006</v>
      </c>
      <c r="S91" s="167">
        <v>0</v>
      </c>
      <c r="T91" s="168">
        <f>S91*H91</f>
        <v>0</v>
      </c>
      <c r="AR91" s="23" t="s">
        <v>146</v>
      </c>
      <c r="AT91" s="23" t="s">
        <v>142</v>
      </c>
      <c r="AU91" s="23" t="s">
        <v>79</v>
      </c>
      <c r="AY91" s="23" t="s">
        <v>139</v>
      </c>
      <c r="BE91" s="169">
        <f>IF(N91="základní",J91,0)</f>
        <v>-1380</v>
      </c>
      <c r="BF91" s="169">
        <f>IF(N91="snížená",J91,0)</f>
        <v>0</v>
      </c>
      <c r="BG91" s="169">
        <f>IF(N91="zákl. přenesená",J91,0)</f>
        <v>0</v>
      </c>
      <c r="BH91" s="169">
        <f>IF(N91="sníž. přenesená",J91,0)</f>
        <v>0</v>
      </c>
      <c r="BI91" s="169">
        <f>IF(N91="nulová",J91,0)</f>
        <v>0</v>
      </c>
      <c r="BJ91" s="23" t="s">
        <v>77</v>
      </c>
      <c r="BK91" s="169">
        <f>ROUND(I91*H91,2)</f>
        <v>-1380</v>
      </c>
      <c r="BL91" s="23" t="s">
        <v>146</v>
      </c>
      <c r="BM91" s="23" t="s">
        <v>260</v>
      </c>
    </row>
    <row r="92" spans="2:65" s="12" customFormat="1">
      <c r="B92" s="170"/>
      <c r="D92" s="171" t="s">
        <v>148</v>
      </c>
      <c r="E92" s="172" t="s">
        <v>5</v>
      </c>
      <c r="F92" s="173" t="s">
        <v>261</v>
      </c>
      <c r="H92" s="174">
        <v>-0.27600000000000002</v>
      </c>
      <c r="L92" s="170"/>
      <c r="M92" s="175"/>
      <c r="N92" s="176"/>
      <c r="O92" s="176"/>
      <c r="P92" s="176"/>
      <c r="Q92" s="176"/>
      <c r="R92" s="176"/>
      <c r="S92" s="176"/>
      <c r="T92" s="177"/>
      <c r="AT92" s="172" t="s">
        <v>148</v>
      </c>
      <c r="AU92" s="172" t="s">
        <v>79</v>
      </c>
      <c r="AV92" s="12" t="s">
        <v>79</v>
      </c>
      <c r="AW92" s="12" t="s">
        <v>33</v>
      </c>
      <c r="AX92" s="12" t="s">
        <v>70</v>
      </c>
      <c r="AY92" s="172" t="s">
        <v>139</v>
      </c>
    </row>
    <row r="93" spans="2:65" s="13" customFormat="1">
      <c r="B93" s="178"/>
      <c r="D93" s="171" t="s">
        <v>148</v>
      </c>
      <c r="E93" s="179" t="s">
        <v>5</v>
      </c>
      <c r="F93" s="180" t="s">
        <v>150</v>
      </c>
      <c r="H93" s="181">
        <v>-0.27600000000000002</v>
      </c>
      <c r="L93" s="178"/>
      <c r="M93" s="182"/>
      <c r="N93" s="183"/>
      <c r="O93" s="183"/>
      <c r="P93" s="183"/>
      <c r="Q93" s="183"/>
      <c r="R93" s="183"/>
      <c r="S93" s="183"/>
      <c r="T93" s="184"/>
      <c r="AT93" s="179" t="s">
        <v>148</v>
      </c>
      <c r="AU93" s="179" t="s">
        <v>79</v>
      </c>
      <c r="AV93" s="13" t="s">
        <v>146</v>
      </c>
      <c r="AW93" s="13" t="s">
        <v>33</v>
      </c>
      <c r="AX93" s="13" t="s">
        <v>77</v>
      </c>
      <c r="AY93" s="179" t="s">
        <v>139</v>
      </c>
    </row>
    <row r="94" spans="2:65" s="1" customFormat="1" ht="25.5" customHeight="1">
      <c r="B94" s="158"/>
      <c r="C94" s="159" t="s">
        <v>262</v>
      </c>
      <c r="D94" s="159" t="s">
        <v>142</v>
      </c>
      <c r="E94" s="160" t="s">
        <v>263</v>
      </c>
      <c r="F94" s="161" t="s">
        <v>264</v>
      </c>
      <c r="G94" s="162" t="s">
        <v>145</v>
      </c>
      <c r="H94" s="163">
        <v>-0.14399999999999999</v>
      </c>
      <c r="I94" s="164">
        <v>8000</v>
      </c>
      <c r="J94" s="164">
        <f>ROUND(I94*H94,2)</f>
        <v>-1152</v>
      </c>
      <c r="K94" s="161" t="s">
        <v>194</v>
      </c>
      <c r="L94" s="37"/>
      <c r="M94" s="165" t="s">
        <v>5</v>
      </c>
      <c r="N94" s="166" t="s">
        <v>41</v>
      </c>
      <c r="O94" s="167">
        <v>0</v>
      </c>
      <c r="P94" s="167">
        <f>O94*H94</f>
        <v>0</v>
      </c>
      <c r="Q94" s="167">
        <v>1.9539999999999998E-2</v>
      </c>
      <c r="R94" s="167">
        <f>Q94*H94</f>
        <v>-2.8137599999999994E-3</v>
      </c>
      <c r="S94" s="167">
        <v>0</v>
      </c>
      <c r="T94" s="168">
        <f>S94*H94</f>
        <v>0</v>
      </c>
      <c r="AR94" s="23" t="s">
        <v>146</v>
      </c>
      <c r="AT94" s="23" t="s">
        <v>142</v>
      </c>
      <c r="AU94" s="23" t="s">
        <v>79</v>
      </c>
      <c r="AY94" s="23" t="s">
        <v>139</v>
      </c>
      <c r="BE94" s="169">
        <f>IF(N94="základní",J94,0)</f>
        <v>-1152</v>
      </c>
      <c r="BF94" s="169">
        <f>IF(N94="snížená",J94,0)</f>
        <v>0</v>
      </c>
      <c r="BG94" s="169">
        <f>IF(N94="zákl. přenesená",J94,0)</f>
        <v>0</v>
      </c>
      <c r="BH94" s="169">
        <f>IF(N94="sníž. přenesená",J94,0)</f>
        <v>0</v>
      </c>
      <c r="BI94" s="169">
        <f>IF(N94="nulová",J94,0)</f>
        <v>0</v>
      </c>
      <c r="BJ94" s="23" t="s">
        <v>77</v>
      </c>
      <c r="BK94" s="169">
        <f>ROUND(I94*H94,2)</f>
        <v>-1152</v>
      </c>
      <c r="BL94" s="23" t="s">
        <v>146</v>
      </c>
      <c r="BM94" s="23" t="s">
        <v>265</v>
      </c>
    </row>
    <row r="95" spans="2:65" s="12" customFormat="1">
      <c r="B95" s="170"/>
      <c r="D95" s="171" t="s">
        <v>148</v>
      </c>
      <c r="E95" s="172" t="s">
        <v>5</v>
      </c>
      <c r="F95" s="173" t="s">
        <v>266</v>
      </c>
      <c r="H95" s="174">
        <v>-0.14399999999999999</v>
      </c>
      <c r="L95" s="170"/>
      <c r="M95" s="175"/>
      <c r="N95" s="176"/>
      <c r="O95" s="176"/>
      <c r="P95" s="176"/>
      <c r="Q95" s="176"/>
      <c r="R95" s="176"/>
      <c r="S95" s="176"/>
      <c r="T95" s="177"/>
      <c r="AT95" s="172" t="s">
        <v>148</v>
      </c>
      <c r="AU95" s="172" t="s">
        <v>79</v>
      </c>
      <c r="AV95" s="12" t="s">
        <v>79</v>
      </c>
      <c r="AW95" s="12" t="s">
        <v>33</v>
      </c>
      <c r="AX95" s="12" t="s">
        <v>77</v>
      </c>
      <c r="AY95" s="172" t="s">
        <v>139</v>
      </c>
    </row>
    <row r="96" spans="2:65" s="1" customFormat="1" ht="16.5" customHeight="1">
      <c r="B96" s="158"/>
      <c r="C96" s="185" t="s">
        <v>267</v>
      </c>
      <c r="D96" s="185" t="s">
        <v>170</v>
      </c>
      <c r="E96" s="186" t="s">
        <v>268</v>
      </c>
      <c r="F96" s="187" t="s">
        <v>269</v>
      </c>
      <c r="G96" s="188" t="s">
        <v>145</v>
      </c>
      <c r="H96" s="189">
        <v>-0.151</v>
      </c>
      <c r="I96" s="190">
        <v>22149</v>
      </c>
      <c r="J96" s="190">
        <f>ROUND(I96*H96,2)</f>
        <v>-3344.5</v>
      </c>
      <c r="K96" s="187" t="s">
        <v>194</v>
      </c>
      <c r="L96" s="191"/>
      <c r="M96" s="192" t="s">
        <v>5</v>
      </c>
      <c r="N96" s="193" t="s">
        <v>41</v>
      </c>
      <c r="O96" s="167">
        <v>0</v>
      </c>
      <c r="P96" s="167">
        <f>O96*H96</f>
        <v>0</v>
      </c>
      <c r="Q96" s="167">
        <v>1</v>
      </c>
      <c r="R96" s="167">
        <f>Q96*H96</f>
        <v>-0.151</v>
      </c>
      <c r="S96" s="167">
        <v>0</v>
      </c>
      <c r="T96" s="168">
        <f>S96*H96</f>
        <v>0</v>
      </c>
      <c r="AR96" s="23" t="s">
        <v>270</v>
      </c>
      <c r="AT96" s="23" t="s">
        <v>170</v>
      </c>
      <c r="AU96" s="23" t="s">
        <v>79</v>
      </c>
      <c r="AY96" s="23" t="s">
        <v>139</v>
      </c>
      <c r="BE96" s="169">
        <f>IF(N96="základní",J96,0)</f>
        <v>-3344.5</v>
      </c>
      <c r="BF96" s="169">
        <f>IF(N96="snížená",J96,0)</f>
        <v>0</v>
      </c>
      <c r="BG96" s="169">
        <f>IF(N96="zákl. přenesená",J96,0)</f>
        <v>0</v>
      </c>
      <c r="BH96" s="169">
        <f>IF(N96="sníž. přenesená",J96,0)</f>
        <v>0</v>
      </c>
      <c r="BI96" s="169">
        <f>IF(N96="nulová",J96,0)</f>
        <v>0</v>
      </c>
      <c r="BJ96" s="23" t="s">
        <v>77</v>
      </c>
      <c r="BK96" s="169">
        <f>ROUND(I96*H96,2)</f>
        <v>-3344.5</v>
      </c>
      <c r="BL96" s="23" t="s">
        <v>146</v>
      </c>
      <c r="BM96" s="23" t="s">
        <v>271</v>
      </c>
    </row>
    <row r="97" spans="2:65" s="12" customFormat="1">
      <c r="B97" s="170"/>
      <c r="D97" s="171" t="s">
        <v>148</v>
      </c>
      <c r="E97" s="172" t="s">
        <v>5</v>
      </c>
      <c r="F97" s="173" t="s">
        <v>272</v>
      </c>
      <c r="H97" s="174">
        <v>0.14399999999999999</v>
      </c>
      <c r="L97" s="170"/>
      <c r="M97" s="175"/>
      <c r="N97" s="176"/>
      <c r="O97" s="176"/>
      <c r="P97" s="176"/>
      <c r="Q97" s="176"/>
      <c r="R97" s="176"/>
      <c r="S97" s="176"/>
      <c r="T97" s="177"/>
      <c r="AT97" s="172" t="s">
        <v>148</v>
      </c>
      <c r="AU97" s="172" t="s">
        <v>79</v>
      </c>
      <c r="AV97" s="12" t="s">
        <v>79</v>
      </c>
      <c r="AW97" s="12" t="s">
        <v>33</v>
      </c>
      <c r="AX97" s="12" t="s">
        <v>70</v>
      </c>
      <c r="AY97" s="172" t="s">
        <v>139</v>
      </c>
    </row>
    <row r="98" spans="2:65" s="12" customFormat="1">
      <c r="B98" s="170"/>
      <c r="D98" s="171" t="s">
        <v>148</v>
      </c>
      <c r="E98" s="172" t="s">
        <v>5</v>
      </c>
      <c r="F98" s="173" t="s">
        <v>273</v>
      </c>
      <c r="H98" s="174">
        <v>-0.151</v>
      </c>
      <c r="L98" s="170"/>
      <c r="M98" s="175"/>
      <c r="N98" s="176"/>
      <c r="O98" s="176"/>
      <c r="P98" s="176"/>
      <c r="Q98" s="176"/>
      <c r="R98" s="176"/>
      <c r="S98" s="176"/>
      <c r="T98" s="177"/>
      <c r="AT98" s="172" t="s">
        <v>148</v>
      </c>
      <c r="AU98" s="172" t="s">
        <v>79</v>
      </c>
      <c r="AV98" s="12" t="s">
        <v>79</v>
      </c>
      <c r="AW98" s="12" t="s">
        <v>33</v>
      </c>
      <c r="AX98" s="12" t="s">
        <v>77</v>
      </c>
      <c r="AY98" s="172" t="s">
        <v>139</v>
      </c>
    </row>
    <row r="99" spans="2:65" s="1" customFormat="1" ht="25.5" customHeight="1">
      <c r="B99" s="158"/>
      <c r="C99" s="159" t="s">
        <v>274</v>
      </c>
      <c r="D99" s="159" t="s">
        <v>142</v>
      </c>
      <c r="E99" s="160" t="s">
        <v>275</v>
      </c>
      <c r="F99" s="161" t="s">
        <v>276</v>
      </c>
      <c r="G99" s="162" t="s">
        <v>145</v>
      </c>
      <c r="H99" s="163">
        <v>-0.109</v>
      </c>
      <c r="I99" s="164">
        <v>8000</v>
      </c>
      <c r="J99" s="164">
        <f>ROUND(I99*H99,2)</f>
        <v>-872</v>
      </c>
      <c r="K99" s="161" t="s">
        <v>194</v>
      </c>
      <c r="L99" s="37"/>
      <c r="M99" s="165" t="s">
        <v>5</v>
      </c>
      <c r="N99" s="166" t="s">
        <v>41</v>
      </c>
      <c r="O99" s="167">
        <v>0</v>
      </c>
      <c r="P99" s="167">
        <f>O99*H99</f>
        <v>0</v>
      </c>
      <c r="Q99" s="167">
        <v>1.7090000000000001E-2</v>
      </c>
      <c r="R99" s="167">
        <f>Q99*H99</f>
        <v>-1.8628100000000001E-3</v>
      </c>
      <c r="S99" s="167">
        <v>0</v>
      </c>
      <c r="T99" s="168">
        <f>S99*H99</f>
        <v>0</v>
      </c>
      <c r="AR99" s="23" t="s">
        <v>146</v>
      </c>
      <c r="AT99" s="23" t="s">
        <v>142</v>
      </c>
      <c r="AU99" s="23" t="s">
        <v>79</v>
      </c>
      <c r="AY99" s="23" t="s">
        <v>139</v>
      </c>
      <c r="BE99" s="169">
        <f>IF(N99="základní",J99,0)</f>
        <v>-872</v>
      </c>
      <c r="BF99" s="169">
        <f>IF(N99="snížená",J99,0)</f>
        <v>0</v>
      </c>
      <c r="BG99" s="169">
        <f>IF(N99="zákl. přenesená",J99,0)</f>
        <v>0</v>
      </c>
      <c r="BH99" s="169">
        <f>IF(N99="sníž. přenesená",J99,0)</f>
        <v>0</v>
      </c>
      <c r="BI99" s="169">
        <f>IF(N99="nulová",J99,0)</f>
        <v>0</v>
      </c>
      <c r="BJ99" s="23" t="s">
        <v>77</v>
      </c>
      <c r="BK99" s="169">
        <f>ROUND(I99*H99,2)</f>
        <v>-872</v>
      </c>
      <c r="BL99" s="23" t="s">
        <v>146</v>
      </c>
      <c r="BM99" s="23" t="s">
        <v>277</v>
      </c>
    </row>
    <row r="100" spans="2:65" s="12" customFormat="1">
      <c r="B100" s="170"/>
      <c r="D100" s="171" t="s">
        <v>148</v>
      </c>
      <c r="E100" s="172" t="s">
        <v>5</v>
      </c>
      <c r="F100" s="173" t="s">
        <v>278</v>
      </c>
      <c r="H100" s="174">
        <v>-0.109</v>
      </c>
      <c r="L100" s="170"/>
      <c r="M100" s="175"/>
      <c r="N100" s="176"/>
      <c r="O100" s="176"/>
      <c r="P100" s="176"/>
      <c r="Q100" s="176"/>
      <c r="R100" s="176"/>
      <c r="S100" s="176"/>
      <c r="T100" s="177"/>
      <c r="AT100" s="172" t="s">
        <v>148</v>
      </c>
      <c r="AU100" s="172" t="s">
        <v>79</v>
      </c>
      <c r="AV100" s="12" t="s">
        <v>79</v>
      </c>
      <c r="AW100" s="12" t="s">
        <v>33</v>
      </c>
      <c r="AX100" s="12" t="s">
        <v>77</v>
      </c>
      <c r="AY100" s="172" t="s">
        <v>139</v>
      </c>
    </row>
    <row r="101" spans="2:65" s="1" customFormat="1" ht="16.5" customHeight="1">
      <c r="B101" s="158"/>
      <c r="C101" s="185" t="s">
        <v>279</v>
      </c>
      <c r="D101" s="185" t="s">
        <v>170</v>
      </c>
      <c r="E101" s="186" t="s">
        <v>280</v>
      </c>
      <c r="F101" s="187" t="s">
        <v>281</v>
      </c>
      <c r="G101" s="188" t="s">
        <v>145</v>
      </c>
      <c r="H101" s="189">
        <v>-0.114</v>
      </c>
      <c r="I101" s="190">
        <v>22149</v>
      </c>
      <c r="J101" s="190">
        <f>ROUND(I101*H101,2)</f>
        <v>-2524.9899999999998</v>
      </c>
      <c r="K101" s="187" t="s">
        <v>194</v>
      </c>
      <c r="L101" s="191"/>
      <c r="M101" s="192" t="s">
        <v>5</v>
      </c>
      <c r="N101" s="193" t="s">
        <v>41</v>
      </c>
      <c r="O101" s="167">
        <v>0</v>
      </c>
      <c r="P101" s="167">
        <f>O101*H101</f>
        <v>0</v>
      </c>
      <c r="Q101" s="167">
        <v>1</v>
      </c>
      <c r="R101" s="167">
        <f>Q101*H101</f>
        <v>-0.114</v>
      </c>
      <c r="S101" s="167">
        <v>0</v>
      </c>
      <c r="T101" s="168">
        <f>S101*H101</f>
        <v>0</v>
      </c>
      <c r="AR101" s="23" t="s">
        <v>270</v>
      </c>
      <c r="AT101" s="23" t="s">
        <v>170</v>
      </c>
      <c r="AU101" s="23" t="s">
        <v>79</v>
      </c>
      <c r="AY101" s="23" t="s">
        <v>139</v>
      </c>
      <c r="BE101" s="169">
        <f>IF(N101="základní",J101,0)</f>
        <v>-2524.9899999999998</v>
      </c>
      <c r="BF101" s="169">
        <f>IF(N101="snížená",J101,0)</f>
        <v>0</v>
      </c>
      <c r="BG101" s="169">
        <f>IF(N101="zákl. přenesená",J101,0)</f>
        <v>0</v>
      </c>
      <c r="BH101" s="169">
        <f>IF(N101="sníž. přenesená",J101,0)</f>
        <v>0</v>
      </c>
      <c r="BI101" s="169">
        <f>IF(N101="nulová",J101,0)</f>
        <v>0</v>
      </c>
      <c r="BJ101" s="23" t="s">
        <v>77</v>
      </c>
      <c r="BK101" s="169">
        <f>ROUND(I101*H101,2)</f>
        <v>-2524.9899999999998</v>
      </c>
      <c r="BL101" s="23" t="s">
        <v>146</v>
      </c>
      <c r="BM101" s="23" t="s">
        <v>282</v>
      </c>
    </row>
    <row r="102" spans="2:65" s="12" customFormat="1">
      <c r="B102" s="170"/>
      <c r="D102" s="171" t="s">
        <v>148</v>
      </c>
      <c r="E102" s="172" t="s">
        <v>5</v>
      </c>
      <c r="F102" s="173" t="s">
        <v>283</v>
      </c>
      <c r="H102" s="174">
        <v>-0.114</v>
      </c>
      <c r="L102" s="170"/>
      <c r="M102" s="175"/>
      <c r="N102" s="176"/>
      <c r="O102" s="176"/>
      <c r="P102" s="176"/>
      <c r="Q102" s="176"/>
      <c r="R102" s="176"/>
      <c r="S102" s="176"/>
      <c r="T102" s="177"/>
      <c r="AT102" s="172" t="s">
        <v>148</v>
      </c>
      <c r="AU102" s="172" t="s">
        <v>79</v>
      </c>
      <c r="AV102" s="12" t="s">
        <v>79</v>
      </c>
      <c r="AW102" s="12" t="s">
        <v>33</v>
      </c>
      <c r="AX102" s="12" t="s">
        <v>77</v>
      </c>
      <c r="AY102" s="172" t="s">
        <v>139</v>
      </c>
    </row>
    <row r="103" spans="2:65" s="1" customFormat="1" ht="16.5" customHeight="1">
      <c r="B103" s="158"/>
      <c r="C103" s="159" t="s">
        <v>284</v>
      </c>
      <c r="D103" s="159" t="s">
        <v>142</v>
      </c>
      <c r="E103" s="160" t="s">
        <v>285</v>
      </c>
      <c r="F103" s="161" t="s">
        <v>286</v>
      </c>
      <c r="G103" s="162" t="s">
        <v>173</v>
      </c>
      <c r="H103" s="163">
        <v>-2.2999999999999998</v>
      </c>
      <c r="I103" s="164">
        <v>600</v>
      </c>
      <c r="J103" s="164">
        <f>ROUND(I103*H103,2)</f>
        <v>-1380</v>
      </c>
      <c r="K103" s="161" t="s">
        <v>194</v>
      </c>
      <c r="L103" s="37"/>
      <c r="M103" s="165" t="s">
        <v>5</v>
      </c>
      <c r="N103" s="166" t="s">
        <v>41</v>
      </c>
      <c r="O103" s="167">
        <v>0</v>
      </c>
      <c r="P103" s="167">
        <f>O103*H103</f>
        <v>0</v>
      </c>
      <c r="Q103" s="167">
        <v>0.17818000000000001</v>
      </c>
      <c r="R103" s="167">
        <f>Q103*H103</f>
        <v>-0.40981399999999996</v>
      </c>
      <c r="S103" s="167">
        <v>0</v>
      </c>
      <c r="T103" s="168">
        <f>S103*H103</f>
        <v>0</v>
      </c>
      <c r="AR103" s="23" t="s">
        <v>146</v>
      </c>
      <c r="AT103" s="23" t="s">
        <v>142</v>
      </c>
      <c r="AU103" s="23" t="s">
        <v>79</v>
      </c>
      <c r="AY103" s="23" t="s">
        <v>139</v>
      </c>
      <c r="BE103" s="169">
        <f>IF(N103="základní",J103,0)</f>
        <v>-1380</v>
      </c>
      <c r="BF103" s="169">
        <f>IF(N103="snížená",J103,0)</f>
        <v>0</v>
      </c>
      <c r="BG103" s="169">
        <f>IF(N103="zákl. přenesená",J103,0)</f>
        <v>0</v>
      </c>
      <c r="BH103" s="169">
        <f>IF(N103="sníž. přenesená",J103,0)</f>
        <v>0</v>
      </c>
      <c r="BI103" s="169">
        <f>IF(N103="nulová",J103,0)</f>
        <v>0</v>
      </c>
      <c r="BJ103" s="23" t="s">
        <v>77</v>
      </c>
      <c r="BK103" s="169">
        <f>ROUND(I103*H103,2)</f>
        <v>-1380</v>
      </c>
      <c r="BL103" s="23" t="s">
        <v>146</v>
      </c>
      <c r="BM103" s="23" t="s">
        <v>287</v>
      </c>
    </row>
    <row r="104" spans="2:65" s="12" customFormat="1">
      <c r="B104" s="170"/>
      <c r="D104" s="171" t="s">
        <v>148</v>
      </c>
      <c r="E104" s="172" t="s">
        <v>5</v>
      </c>
      <c r="F104" s="173" t="s">
        <v>288</v>
      </c>
      <c r="H104" s="174">
        <v>-2.2999999999999998</v>
      </c>
      <c r="L104" s="170"/>
      <c r="M104" s="175"/>
      <c r="N104" s="176"/>
      <c r="O104" s="176"/>
      <c r="P104" s="176"/>
      <c r="Q104" s="176"/>
      <c r="R104" s="176"/>
      <c r="S104" s="176"/>
      <c r="T104" s="177"/>
      <c r="AT104" s="172" t="s">
        <v>148</v>
      </c>
      <c r="AU104" s="172" t="s">
        <v>79</v>
      </c>
      <c r="AV104" s="12" t="s">
        <v>79</v>
      </c>
      <c r="AW104" s="12" t="s">
        <v>33</v>
      </c>
      <c r="AX104" s="12" t="s">
        <v>70</v>
      </c>
      <c r="AY104" s="172" t="s">
        <v>139</v>
      </c>
    </row>
    <row r="105" spans="2:65" s="13" customFormat="1">
      <c r="B105" s="178"/>
      <c r="D105" s="171" t="s">
        <v>148</v>
      </c>
      <c r="E105" s="179" t="s">
        <v>5</v>
      </c>
      <c r="F105" s="180" t="s">
        <v>150</v>
      </c>
      <c r="H105" s="181">
        <v>-2.2999999999999998</v>
      </c>
      <c r="L105" s="178"/>
      <c r="M105" s="182"/>
      <c r="N105" s="183"/>
      <c r="O105" s="183"/>
      <c r="P105" s="183"/>
      <c r="Q105" s="183"/>
      <c r="R105" s="183"/>
      <c r="S105" s="183"/>
      <c r="T105" s="184"/>
      <c r="AT105" s="179" t="s">
        <v>148</v>
      </c>
      <c r="AU105" s="179" t="s">
        <v>79</v>
      </c>
      <c r="AV105" s="13" t="s">
        <v>146</v>
      </c>
      <c r="AW105" s="13" t="s">
        <v>33</v>
      </c>
      <c r="AX105" s="13" t="s">
        <v>77</v>
      </c>
      <c r="AY105" s="179" t="s">
        <v>139</v>
      </c>
    </row>
    <row r="106" spans="2:65" s="11" customFormat="1" ht="29.85" customHeight="1">
      <c r="B106" s="146"/>
      <c r="D106" s="147" t="s">
        <v>69</v>
      </c>
      <c r="E106" s="156" t="s">
        <v>146</v>
      </c>
      <c r="F106" s="156" t="s">
        <v>289</v>
      </c>
      <c r="J106" s="157">
        <f>BK106</f>
        <v>-52922.92</v>
      </c>
      <c r="L106" s="146"/>
      <c r="M106" s="150"/>
      <c r="N106" s="151"/>
      <c r="O106" s="151"/>
      <c r="P106" s="152">
        <f>SUM(P107:P118)</f>
        <v>0</v>
      </c>
      <c r="Q106" s="151"/>
      <c r="R106" s="152">
        <f>SUM(R107:R118)</f>
        <v>-2.6269213900000006</v>
      </c>
      <c r="S106" s="151"/>
      <c r="T106" s="153">
        <f>SUM(T107:T118)</f>
        <v>0</v>
      </c>
      <c r="AR106" s="147" t="s">
        <v>77</v>
      </c>
      <c r="AT106" s="154" t="s">
        <v>69</v>
      </c>
      <c r="AU106" s="154" t="s">
        <v>77</v>
      </c>
      <c r="AY106" s="147" t="s">
        <v>139</v>
      </c>
      <c r="BK106" s="155">
        <f>SUM(BK107:BK118)</f>
        <v>-52922.92</v>
      </c>
    </row>
    <row r="107" spans="2:65" s="1" customFormat="1" ht="25.5" customHeight="1">
      <c r="B107" s="158"/>
      <c r="C107" s="159" t="s">
        <v>290</v>
      </c>
      <c r="D107" s="159" t="s">
        <v>142</v>
      </c>
      <c r="E107" s="160" t="s">
        <v>291</v>
      </c>
      <c r="F107" s="161" t="s">
        <v>292</v>
      </c>
      <c r="G107" s="162" t="s">
        <v>173</v>
      </c>
      <c r="H107" s="163">
        <v>-68.897000000000006</v>
      </c>
      <c r="I107" s="164">
        <v>350</v>
      </c>
      <c r="J107" s="164">
        <f>ROUND(I107*H107,2)</f>
        <v>-24113.95</v>
      </c>
      <c r="K107" s="161" t="s">
        <v>194</v>
      </c>
      <c r="L107" s="37"/>
      <c r="M107" s="165" t="s">
        <v>5</v>
      </c>
      <c r="N107" s="166" t="s">
        <v>41</v>
      </c>
      <c r="O107" s="167">
        <v>0</v>
      </c>
      <c r="P107" s="167">
        <f>O107*H107</f>
        <v>0</v>
      </c>
      <c r="Q107" s="167">
        <v>1.2970000000000001E-2</v>
      </c>
      <c r="R107" s="167">
        <f>Q107*H107</f>
        <v>-0.89359409000000012</v>
      </c>
      <c r="S107" s="167">
        <v>0</v>
      </c>
      <c r="T107" s="168">
        <f>S107*H107</f>
        <v>0</v>
      </c>
      <c r="AR107" s="23" t="s">
        <v>146</v>
      </c>
      <c r="AT107" s="23" t="s">
        <v>142</v>
      </c>
      <c r="AU107" s="23" t="s">
        <v>79</v>
      </c>
      <c r="AY107" s="23" t="s">
        <v>139</v>
      </c>
      <c r="BE107" s="169">
        <f>IF(N107="základní",J107,0)</f>
        <v>-24113.95</v>
      </c>
      <c r="BF107" s="169">
        <f>IF(N107="snížená",J107,0)</f>
        <v>0</v>
      </c>
      <c r="BG107" s="169">
        <f>IF(N107="zákl. přenesená",J107,0)</f>
        <v>0</v>
      </c>
      <c r="BH107" s="169">
        <f>IF(N107="sníž. přenesená",J107,0)</f>
        <v>0</v>
      </c>
      <c r="BI107" s="169">
        <f>IF(N107="nulová",J107,0)</f>
        <v>0</v>
      </c>
      <c r="BJ107" s="23" t="s">
        <v>77</v>
      </c>
      <c r="BK107" s="169">
        <f>ROUND(I107*H107,2)</f>
        <v>-24113.95</v>
      </c>
      <c r="BL107" s="23" t="s">
        <v>146</v>
      </c>
      <c r="BM107" s="23" t="s">
        <v>293</v>
      </c>
    </row>
    <row r="108" spans="2:65" s="12" customFormat="1">
      <c r="B108" s="170"/>
      <c r="D108" s="171" t="s">
        <v>148</v>
      </c>
      <c r="E108" s="172" t="s">
        <v>5</v>
      </c>
      <c r="F108" s="173" t="s">
        <v>294</v>
      </c>
      <c r="H108" s="174">
        <v>-68.897000000000006</v>
      </c>
      <c r="L108" s="170"/>
      <c r="M108" s="175"/>
      <c r="N108" s="176"/>
      <c r="O108" s="176"/>
      <c r="P108" s="176"/>
      <c r="Q108" s="176"/>
      <c r="R108" s="176"/>
      <c r="S108" s="176"/>
      <c r="T108" s="177"/>
      <c r="AT108" s="172" t="s">
        <v>148</v>
      </c>
      <c r="AU108" s="172" t="s">
        <v>79</v>
      </c>
      <c r="AV108" s="12" t="s">
        <v>79</v>
      </c>
      <c r="AW108" s="12" t="s">
        <v>33</v>
      </c>
      <c r="AX108" s="12" t="s">
        <v>70</v>
      </c>
      <c r="AY108" s="172" t="s">
        <v>139</v>
      </c>
    </row>
    <row r="109" spans="2:65" s="13" customFormat="1">
      <c r="B109" s="178"/>
      <c r="D109" s="171" t="s">
        <v>148</v>
      </c>
      <c r="E109" s="179" t="s">
        <v>5</v>
      </c>
      <c r="F109" s="180" t="s">
        <v>150</v>
      </c>
      <c r="H109" s="181">
        <v>-68.897000000000006</v>
      </c>
      <c r="L109" s="178"/>
      <c r="M109" s="182"/>
      <c r="N109" s="183"/>
      <c r="O109" s="183"/>
      <c r="P109" s="183"/>
      <c r="Q109" s="183"/>
      <c r="R109" s="183"/>
      <c r="S109" s="183"/>
      <c r="T109" s="184"/>
      <c r="AT109" s="179" t="s">
        <v>148</v>
      </c>
      <c r="AU109" s="179" t="s">
        <v>79</v>
      </c>
      <c r="AV109" s="13" t="s">
        <v>146</v>
      </c>
      <c r="AW109" s="13" t="s">
        <v>33</v>
      </c>
      <c r="AX109" s="13" t="s">
        <v>77</v>
      </c>
      <c r="AY109" s="179" t="s">
        <v>139</v>
      </c>
    </row>
    <row r="110" spans="2:65" s="1" customFormat="1" ht="16.5" customHeight="1">
      <c r="B110" s="158"/>
      <c r="C110" s="159" t="s">
        <v>295</v>
      </c>
      <c r="D110" s="159" t="s">
        <v>142</v>
      </c>
      <c r="E110" s="160" t="s">
        <v>296</v>
      </c>
      <c r="F110" s="161" t="s">
        <v>297</v>
      </c>
      <c r="G110" s="162" t="s">
        <v>173</v>
      </c>
      <c r="H110" s="163">
        <v>-68.897000000000006</v>
      </c>
      <c r="I110" s="164">
        <v>10</v>
      </c>
      <c r="J110" s="164">
        <f>ROUND(I110*H110,2)</f>
        <v>-688.97</v>
      </c>
      <c r="K110" s="161" t="s">
        <v>194</v>
      </c>
      <c r="L110" s="37"/>
      <c r="M110" s="165" t="s">
        <v>5</v>
      </c>
      <c r="N110" s="166" t="s">
        <v>41</v>
      </c>
      <c r="O110" s="167">
        <v>0</v>
      </c>
      <c r="P110" s="167">
        <f>O110*H110</f>
        <v>0</v>
      </c>
      <c r="Q110" s="167">
        <v>1.09E-2</v>
      </c>
      <c r="R110" s="167">
        <f>Q110*H110</f>
        <v>-0.75097730000000007</v>
      </c>
      <c r="S110" s="167">
        <v>0</v>
      </c>
      <c r="T110" s="168">
        <f>S110*H110</f>
        <v>0</v>
      </c>
      <c r="AR110" s="23" t="s">
        <v>146</v>
      </c>
      <c r="AT110" s="23" t="s">
        <v>142</v>
      </c>
      <c r="AU110" s="23" t="s">
        <v>79</v>
      </c>
      <c r="AY110" s="23" t="s">
        <v>139</v>
      </c>
      <c r="BE110" s="169">
        <f>IF(N110="základní",J110,0)</f>
        <v>-688.97</v>
      </c>
      <c r="BF110" s="169">
        <f>IF(N110="snížená",J110,0)</f>
        <v>0</v>
      </c>
      <c r="BG110" s="169">
        <f>IF(N110="zákl. přenesená",J110,0)</f>
        <v>0</v>
      </c>
      <c r="BH110" s="169">
        <f>IF(N110="sníž. přenesená",J110,0)</f>
        <v>0</v>
      </c>
      <c r="BI110" s="169">
        <f>IF(N110="nulová",J110,0)</f>
        <v>0</v>
      </c>
      <c r="BJ110" s="23" t="s">
        <v>77</v>
      </c>
      <c r="BK110" s="169">
        <f>ROUND(I110*H110,2)</f>
        <v>-688.97</v>
      </c>
      <c r="BL110" s="23" t="s">
        <v>146</v>
      </c>
      <c r="BM110" s="23" t="s">
        <v>298</v>
      </c>
    </row>
    <row r="111" spans="2:65" s="1" customFormat="1" ht="16.5" customHeight="1">
      <c r="B111" s="158"/>
      <c r="C111" s="159" t="s">
        <v>299</v>
      </c>
      <c r="D111" s="159" t="s">
        <v>142</v>
      </c>
      <c r="E111" s="160" t="s">
        <v>300</v>
      </c>
      <c r="F111" s="161" t="s">
        <v>301</v>
      </c>
      <c r="G111" s="162" t="s">
        <v>145</v>
      </c>
      <c r="H111" s="163">
        <v>-0.19900000000000001</v>
      </c>
      <c r="I111" s="164">
        <v>30000</v>
      </c>
      <c r="J111" s="164">
        <f>ROUND(I111*H111,2)</f>
        <v>-5970</v>
      </c>
      <c r="K111" s="161" t="s">
        <v>194</v>
      </c>
      <c r="L111" s="37"/>
      <c r="M111" s="165" t="s">
        <v>5</v>
      </c>
      <c r="N111" s="166" t="s">
        <v>41</v>
      </c>
      <c r="O111" s="167">
        <v>0</v>
      </c>
      <c r="P111" s="167">
        <f>O111*H111</f>
        <v>0</v>
      </c>
      <c r="Q111" s="167">
        <v>1.0551600000000001</v>
      </c>
      <c r="R111" s="167">
        <f>Q111*H111</f>
        <v>-0.20997684000000003</v>
      </c>
      <c r="S111" s="167">
        <v>0</v>
      </c>
      <c r="T111" s="168">
        <f>S111*H111</f>
        <v>0</v>
      </c>
      <c r="AR111" s="23" t="s">
        <v>146</v>
      </c>
      <c r="AT111" s="23" t="s">
        <v>142</v>
      </c>
      <c r="AU111" s="23" t="s">
        <v>79</v>
      </c>
      <c r="AY111" s="23" t="s">
        <v>139</v>
      </c>
      <c r="BE111" s="169">
        <f>IF(N111="základní",J111,0)</f>
        <v>-5970</v>
      </c>
      <c r="BF111" s="169">
        <f>IF(N111="snížená",J111,0)</f>
        <v>0</v>
      </c>
      <c r="BG111" s="169">
        <f>IF(N111="zákl. přenesená",J111,0)</f>
        <v>0</v>
      </c>
      <c r="BH111" s="169">
        <f>IF(N111="sníž. přenesená",J111,0)</f>
        <v>0</v>
      </c>
      <c r="BI111" s="169">
        <f>IF(N111="nulová",J111,0)</f>
        <v>0</v>
      </c>
      <c r="BJ111" s="23" t="s">
        <v>77</v>
      </c>
      <c r="BK111" s="169">
        <f>ROUND(I111*H111,2)</f>
        <v>-5970</v>
      </c>
      <c r="BL111" s="23" t="s">
        <v>146</v>
      </c>
      <c r="BM111" s="23" t="s">
        <v>302</v>
      </c>
    </row>
    <row r="112" spans="2:65" s="12" customFormat="1">
      <c r="B112" s="170"/>
      <c r="D112" s="171" t="s">
        <v>148</v>
      </c>
      <c r="E112" s="172" t="s">
        <v>5</v>
      </c>
      <c r="F112" s="173" t="s">
        <v>303</v>
      </c>
      <c r="H112" s="174">
        <v>-0.19900000000000001</v>
      </c>
      <c r="L112" s="170"/>
      <c r="M112" s="175"/>
      <c r="N112" s="176"/>
      <c r="O112" s="176"/>
      <c r="P112" s="176"/>
      <c r="Q112" s="176"/>
      <c r="R112" s="176"/>
      <c r="S112" s="176"/>
      <c r="T112" s="177"/>
      <c r="AT112" s="172" t="s">
        <v>148</v>
      </c>
      <c r="AU112" s="172" t="s">
        <v>79</v>
      </c>
      <c r="AV112" s="12" t="s">
        <v>79</v>
      </c>
      <c r="AW112" s="12" t="s">
        <v>33</v>
      </c>
      <c r="AX112" s="12" t="s">
        <v>70</v>
      </c>
      <c r="AY112" s="172" t="s">
        <v>139</v>
      </c>
    </row>
    <row r="113" spans="2:65" s="13" customFormat="1">
      <c r="B113" s="178"/>
      <c r="D113" s="171" t="s">
        <v>148</v>
      </c>
      <c r="E113" s="179" t="s">
        <v>5</v>
      </c>
      <c r="F113" s="180" t="s">
        <v>150</v>
      </c>
      <c r="H113" s="181">
        <v>-0.19900000000000001</v>
      </c>
      <c r="L113" s="178"/>
      <c r="M113" s="182"/>
      <c r="N113" s="183"/>
      <c r="O113" s="183"/>
      <c r="P113" s="183"/>
      <c r="Q113" s="183"/>
      <c r="R113" s="183"/>
      <c r="S113" s="183"/>
      <c r="T113" s="184"/>
      <c r="AT113" s="179" t="s">
        <v>148</v>
      </c>
      <c r="AU113" s="179" t="s">
        <v>79</v>
      </c>
      <c r="AV113" s="13" t="s">
        <v>146</v>
      </c>
      <c r="AW113" s="13" t="s">
        <v>33</v>
      </c>
      <c r="AX113" s="13" t="s">
        <v>77</v>
      </c>
      <c r="AY113" s="179" t="s">
        <v>139</v>
      </c>
    </row>
    <row r="114" spans="2:65" s="1" customFormat="1" ht="25.5" customHeight="1">
      <c r="B114" s="158"/>
      <c r="C114" s="159" t="s">
        <v>304</v>
      </c>
      <c r="D114" s="159" t="s">
        <v>142</v>
      </c>
      <c r="E114" s="160" t="s">
        <v>305</v>
      </c>
      <c r="F114" s="161" t="s">
        <v>306</v>
      </c>
      <c r="G114" s="162" t="s">
        <v>145</v>
      </c>
      <c r="H114" s="163">
        <v>-0.72399999999999998</v>
      </c>
      <c r="I114" s="164">
        <v>7500</v>
      </c>
      <c r="J114" s="164">
        <f>ROUND(I114*H114,2)</f>
        <v>-5430</v>
      </c>
      <c r="K114" s="161" t="s">
        <v>194</v>
      </c>
      <c r="L114" s="37"/>
      <c r="M114" s="165" t="s">
        <v>5</v>
      </c>
      <c r="N114" s="166" t="s">
        <v>41</v>
      </c>
      <c r="O114" s="167">
        <v>0</v>
      </c>
      <c r="P114" s="167">
        <f>O114*H114</f>
        <v>0</v>
      </c>
      <c r="Q114" s="167">
        <v>1.7090000000000001E-2</v>
      </c>
      <c r="R114" s="167">
        <f>Q114*H114</f>
        <v>-1.2373160000000001E-2</v>
      </c>
      <c r="S114" s="167">
        <v>0</v>
      </c>
      <c r="T114" s="168">
        <f>S114*H114</f>
        <v>0</v>
      </c>
      <c r="AR114" s="23" t="s">
        <v>146</v>
      </c>
      <c r="AT114" s="23" t="s">
        <v>142</v>
      </c>
      <c r="AU114" s="23" t="s">
        <v>79</v>
      </c>
      <c r="AY114" s="23" t="s">
        <v>139</v>
      </c>
      <c r="BE114" s="169">
        <f>IF(N114="základní",J114,0)</f>
        <v>-5430</v>
      </c>
      <c r="BF114" s="169">
        <f>IF(N114="snížená",J114,0)</f>
        <v>0</v>
      </c>
      <c r="BG114" s="169">
        <f>IF(N114="zákl. přenesená",J114,0)</f>
        <v>0</v>
      </c>
      <c r="BH114" s="169">
        <f>IF(N114="sníž. přenesená",J114,0)</f>
        <v>0</v>
      </c>
      <c r="BI114" s="169">
        <f>IF(N114="nulová",J114,0)</f>
        <v>0</v>
      </c>
      <c r="BJ114" s="23" t="s">
        <v>77</v>
      </c>
      <c r="BK114" s="169">
        <f>ROUND(I114*H114,2)</f>
        <v>-5430</v>
      </c>
      <c r="BL114" s="23" t="s">
        <v>146</v>
      </c>
      <c r="BM114" s="23" t="s">
        <v>307</v>
      </c>
    </row>
    <row r="115" spans="2:65" s="12" customFormat="1">
      <c r="B115" s="170"/>
      <c r="D115" s="171" t="s">
        <v>148</v>
      </c>
      <c r="E115" s="172" t="s">
        <v>5</v>
      </c>
      <c r="F115" s="173" t="s">
        <v>308</v>
      </c>
      <c r="H115" s="174">
        <v>-0.72399999999999998</v>
      </c>
      <c r="L115" s="170"/>
      <c r="M115" s="175"/>
      <c r="N115" s="176"/>
      <c r="O115" s="176"/>
      <c r="P115" s="176"/>
      <c r="Q115" s="176"/>
      <c r="R115" s="176"/>
      <c r="S115" s="176"/>
      <c r="T115" s="177"/>
      <c r="AT115" s="172" t="s">
        <v>148</v>
      </c>
      <c r="AU115" s="172" t="s">
        <v>79</v>
      </c>
      <c r="AV115" s="12" t="s">
        <v>79</v>
      </c>
      <c r="AW115" s="12" t="s">
        <v>33</v>
      </c>
      <c r="AX115" s="12" t="s">
        <v>70</v>
      </c>
      <c r="AY115" s="172" t="s">
        <v>139</v>
      </c>
    </row>
    <row r="116" spans="2:65" s="13" customFormat="1">
      <c r="B116" s="178"/>
      <c r="D116" s="171" t="s">
        <v>148</v>
      </c>
      <c r="E116" s="179" t="s">
        <v>5</v>
      </c>
      <c r="F116" s="180" t="s">
        <v>150</v>
      </c>
      <c r="H116" s="181">
        <v>-0.72399999999999998</v>
      </c>
      <c r="L116" s="178"/>
      <c r="M116" s="182"/>
      <c r="N116" s="183"/>
      <c r="O116" s="183"/>
      <c r="P116" s="183"/>
      <c r="Q116" s="183"/>
      <c r="R116" s="183"/>
      <c r="S116" s="183"/>
      <c r="T116" s="184"/>
      <c r="AT116" s="179" t="s">
        <v>148</v>
      </c>
      <c r="AU116" s="179" t="s">
        <v>79</v>
      </c>
      <c r="AV116" s="13" t="s">
        <v>146</v>
      </c>
      <c r="AW116" s="13" t="s">
        <v>33</v>
      </c>
      <c r="AX116" s="13" t="s">
        <v>77</v>
      </c>
      <c r="AY116" s="179" t="s">
        <v>139</v>
      </c>
    </row>
    <row r="117" spans="2:65" s="1" customFormat="1" ht="16.5" customHeight="1">
      <c r="B117" s="158"/>
      <c r="C117" s="185" t="s">
        <v>309</v>
      </c>
      <c r="D117" s="185" t="s">
        <v>170</v>
      </c>
      <c r="E117" s="186" t="s">
        <v>310</v>
      </c>
      <c r="F117" s="187" t="s">
        <v>311</v>
      </c>
      <c r="G117" s="188" t="s">
        <v>145</v>
      </c>
      <c r="H117" s="189">
        <v>-0.76</v>
      </c>
      <c r="I117" s="190">
        <v>22000</v>
      </c>
      <c r="J117" s="190">
        <f>ROUND(I117*H117,2)</f>
        <v>-16720</v>
      </c>
      <c r="K117" s="187" t="s">
        <v>194</v>
      </c>
      <c r="L117" s="191"/>
      <c r="M117" s="192" t="s">
        <v>5</v>
      </c>
      <c r="N117" s="193" t="s">
        <v>41</v>
      </c>
      <c r="O117" s="167">
        <v>0</v>
      </c>
      <c r="P117" s="167">
        <f>O117*H117</f>
        <v>0</v>
      </c>
      <c r="Q117" s="167">
        <v>1</v>
      </c>
      <c r="R117" s="167">
        <f>Q117*H117</f>
        <v>-0.76</v>
      </c>
      <c r="S117" s="167">
        <v>0</v>
      </c>
      <c r="T117" s="168">
        <f>S117*H117</f>
        <v>0</v>
      </c>
      <c r="AR117" s="23" t="s">
        <v>270</v>
      </c>
      <c r="AT117" s="23" t="s">
        <v>170</v>
      </c>
      <c r="AU117" s="23" t="s">
        <v>79</v>
      </c>
      <c r="AY117" s="23" t="s">
        <v>139</v>
      </c>
      <c r="BE117" s="169">
        <f>IF(N117="základní",J117,0)</f>
        <v>-16720</v>
      </c>
      <c r="BF117" s="169">
        <f>IF(N117="snížená",J117,0)</f>
        <v>0</v>
      </c>
      <c r="BG117" s="169">
        <f>IF(N117="zákl. přenesená",J117,0)</f>
        <v>0</v>
      </c>
      <c r="BH117" s="169">
        <f>IF(N117="sníž. přenesená",J117,0)</f>
        <v>0</v>
      </c>
      <c r="BI117" s="169">
        <f>IF(N117="nulová",J117,0)</f>
        <v>0</v>
      </c>
      <c r="BJ117" s="23" t="s">
        <v>77</v>
      </c>
      <c r="BK117" s="169">
        <f>ROUND(I117*H117,2)</f>
        <v>-16720</v>
      </c>
      <c r="BL117" s="23" t="s">
        <v>146</v>
      </c>
      <c r="BM117" s="23" t="s">
        <v>312</v>
      </c>
    </row>
    <row r="118" spans="2:65" s="12" customFormat="1">
      <c r="B118" s="170"/>
      <c r="D118" s="171" t="s">
        <v>148</v>
      </c>
      <c r="E118" s="172" t="s">
        <v>5</v>
      </c>
      <c r="F118" s="173" t="s">
        <v>313</v>
      </c>
      <c r="H118" s="174">
        <v>-0.76</v>
      </c>
      <c r="L118" s="170"/>
      <c r="M118" s="175"/>
      <c r="N118" s="176"/>
      <c r="O118" s="176"/>
      <c r="P118" s="176"/>
      <c r="Q118" s="176"/>
      <c r="R118" s="176"/>
      <c r="S118" s="176"/>
      <c r="T118" s="177"/>
      <c r="AT118" s="172" t="s">
        <v>148</v>
      </c>
      <c r="AU118" s="172" t="s">
        <v>79</v>
      </c>
      <c r="AV118" s="12" t="s">
        <v>79</v>
      </c>
      <c r="AW118" s="12" t="s">
        <v>33</v>
      </c>
      <c r="AX118" s="12" t="s">
        <v>77</v>
      </c>
      <c r="AY118" s="172" t="s">
        <v>139</v>
      </c>
    </row>
    <row r="119" spans="2:65" s="11" customFormat="1" ht="29.85" customHeight="1">
      <c r="B119" s="146"/>
      <c r="D119" s="147" t="s">
        <v>69</v>
      </c>
      <c r="E119" s="156" t="s">
        <v>151</v>
      </c>
      <c r="F119" s="156" t="s">
        <v>152</v>
      </c>
      <c r="J119" s="157">
        <f>BK119</f>
        <v>-1969</v>
      </c>
      <c r="L119" s="146"/>
      <c r="M119" s="150"/>
      <c r="N119" s="151"/>
      <c r="O119" s="151"/>
      <c r="P119" s="152">
        <f>P120</f>
        <v>0</v>
      </c>
      <c r="Q119" s="151"/>
      <c r="R119" s="152">
        <f>R120</f>
        <v>0</v>
      </c>
      <c r="S119" s="151"/>
      <c r="T119" s="153">
        <f>T120</f>
        <v>0</v>
      </c>
      <c r="AR119" s="147" t="s">
        <v>77</v>
      </c>
      <c r="AT119" s="154" t="s">
        <v>69</v>
      </c>
      <c r="AU119" s="154" t="s">
        <v>77</v>
      </c>
      <c r="AY119" s="147" t="s">
        <v>139</v>
      </c>
      <c r="BK119" s="155">
        <f>BK120</f>
        <v>-1969</v>
      </c>
    </row>
    <row r="120" spans="2:65" s="1" customFormat="1" ht="16.5" customHeight="1">
      <c r="B120" s="158"/>
      <c r="C120" s="159" t="s">
        <v>153</v>
      </c>
      <c r="D120" s="159" t="s">
        <v>142</v>
      </c>
      <c r="E120" s="160" t="s">
        <v>154</v>
      </c>
      <c r="F120" s="161" t="s">
        <v>155</v>
      </c>
      <c r="G120" s="162" t="s">
        <v>145</v>
      </c>
      <c r="H120" s="163">
        <v>-3.9380000000000002</v>
      </c>
      <c r="I120" s="164">
        <v>500</v>
      </c>
      <c r="J120" s="164">
        <f>ROUND(I120*H120,2)</f>
        <v>-1969</v>
      </c>
      <c r="K120" s="161" t="s">
        <v>194</v>
      </c>
      <c r="L120" s="37"/>
      <c r="M120" s="165" t="s">
        <v>5</v>
      </c>
      <c r="N120" s="194" t="s">
        <v>41</v>
      </c>
      <c r="O120" s="195">
        <v>0</v>
      </c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AR120" s="23" t="s">
        <v>146</v>
      </c>
      <c r="AT120" s="23" t="s">
        <v>142</v>
      </c>
      <c r="AU120" s="23" t="s">
        <v>79</v>
      </c>
      <c r="AY120" s="23" t="s">
        <v>139</v>
      </c>
      <c r="BE120" s="169">
        <f>IF(N120="základní",J120,0)</f>
        <v>-1969</v>
      </c>
      <c r="BF120" s="169">
        <f>IF(N120="snížená",J120,0)</f>
        <v>0</v>
      </c>
      <c r="BG120" s="169">
        <f>IF(N120="zákl. přenesená",J120,0)</f>
        <v>0</v>
      </c>
      <c r="BH120" s="169">
        <f>IF(N120="sníž. přenesená",J120,0)</f>
        <v>0</v>
      </c>
      <c r="BI120" s="169">
        <f>IF(N120="nulová",J120,0)</f>
        <v>0</v>
      </c>
      <c r="BJ120" s="23" t="s">
        <v>77</v>
      </c>
      <c r="BK120" s="169">
        <f>ROUND(I120*H120,2)</f>
        <v>-1969</v>
      </c>
      <c r="BL120" s="23" t="s">
        <v>146</v>
      </c>
      <c r="BM120" s="23" t="s">
        <v>314</v>
      </c>
    </row>
    <row r="121" spans="2:65" s="1" customFormat="1" ht="6.95" customHeight="1">
      <c r="B121" s="52"/>
      <c r="C121" s="53"/>
      <c r="D121" s="53"/>
      <c r="E121" s="53"/>
      <c r="F121" s="53"/>
      <c r="G121" s="53"/>
      <c r="H121" s="53"/>
      <c r="I121" s="53"/>
      <c r="J121" s="53"/>
      <c r="K121" s="53"/>
      <c r="L121" s="37"/>
    </row>
  </sheetData>
  <autoFilter ref="C85:K120"/>
  <mergeCells count="13">
    <mergeCell ref="E78:H78"/>
    <mergeCell ref="G1:H1"/>
    <mergeCell ref="L2:V2"/>
    <mergeCell ref="E49:H49"/>
    <mergeCell ref="E51:H51"/>
    <mergeCell ref="J55:J56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1"/>
  <sheetViews>
    <sheetView showGridLines="0" workbookViewId="0">
      <pane ySplit="1" topLeftCell="A2" activePane="bottomLeft" state="frozen"/>
      <selection pane="bottomLeft" activeCell="W25" sqref="W2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02"/>
      <c r="B1" s="16"/>
      <c r="C1" s="16"/>
      <c r="D1" s="17" t="s">
        <v>1</v>
      </c>
      <c r="E1" s="16"/>
      <c r="F1" s="103" t="s">
        <v>102</v>
      </c>
      <c r="G1" s="316" t="s">
        <v>103</v>
      </c>
      <c r="H1" s="316"/>
      <c r="I1" s="16"/>
      <c r="J1" s="103" t="s">
        <v>104</v>
      </c>
      <c r="K1" s="17" t="s">
        <v>105</v>
      </c>
      <c r="L1" s="103" t="s">
        <v>106</v>
      </c>
      <c r="M1" s="103"/>
      <c r="N1" s="103"/>
      <c r="O1" s="103"/>
      <c r="P1" s="103"/>
      <c r="Q1" s="103"/>
      <c r="R1" s="103"/>
      <c r="S1" s="103"/>
      <c r="T1" s="103"/>
      <c r="U1" s="104"/>
      <c r="V1" s="104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0" t="s">
        <v>8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23" t="s">
        <v>92</v>
      </c>
    </row>
    <row r="3" spans="1:70" ht="6.95" customHeight="1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79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28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70" ht="15">
      <c r="B6" s="27"/>
      <c r="C6" s="28"/>
      <c r="D6" s="35" t="s">
        <v>16</v>
      </c>
      <c r="E6" s="28"/>
      <c r="F6" s="28"/>
      <c r="G6" s="28"/>
      <c r="H6" s="28"/>
      <c r="I6" s="28"/>
      <c r="J6" s="28"/>
      <c r="K6" s="30"/>
    </row>
    <row r="7" spans="1:70" ht="16.5" customHeight="1">
      <c r="B7" s="27"/>
      <c r="C7" s="28"/>
      <c r="D7" s="28"/>
      <c r="E7" s="317" t="str">
        <f>'Rekapitulace stavby'!K6</f>
        <v>Stavební úpravy a přístavba komunitního centra BÉTEL</v>
      </c>
      <c r="F7" s="323"/>
      <c r="G7" s="323"/>
      <c r="H7" s="323"/>
      <c r="I7" s="28"/>
      <c r="J7" s="28"/>
      <c r="K7" s="30"/>
    </row>
    <row r="8" spans="1:70" ht="15">
      <c r="B8" s="27"/>
      <c r="C8" s="28"/>
      <c r="D8" s="35" t="s">
        <v>108</v>
      </c>
      <c r="E8" s="28"/>
      <c r="F8" s="28"/>
      <c r="G8" s="28"/>
      <c r="H8" s="28"/>
      <c r="I8" s="28"/>
      <c r="J8" s="28"/>
      <c r="K8" s="30"/>
    </row>
    <row r="9" spans="1:70" s="1" customFormat="1" ht="16.5" customHeight="1">
      <c r="B9" s="37"/>
      <c r="C9" s="38"/>
      <c r="D9" s="38"/>
      <c r="E9" s="317" t="s">
        <v>249</v>
      </c>
      <c r="F9" s="318"/>
      <c r="G9" s="318"/>
      <c r="H9" s="318"/>
      <c r="I9" s="38"/>
      <c r="J9" s="38"/>
      <c r="K9" s="41"/>
    </row>
    <row r="10" spans="1:70" s="1" customFormat="1" ht="15">
      <c r="B10" s="37"/>
      <c r="C10" s="38"/>
      <c r="D10" s="35" t="s">
        <v>110</v>
      </c>
      <c r="E10" s="38"/>
      <c r="F10" s="38"/>
      <c r="G10" s="38"/>
      <c r="H10" s="38"/>
      <c r="I10" s="38"/>
      <c r="J10" s="38"/>
      <c r="K10" s="41"/>
    </row>
    <row r="11" spans="1:70" s="1" customFormat="1" ht="36.950000000000003" customHeight="1">
      <c r="B11" s="37"/>
      <c r="C11" s="38"/>
      <c r="D11" s="38"/>
      <c r="E11" s="319" t="s">
        <v>315</v>
      </c>
      <c r="F11" s="318"/>
      <c r="G11" s="318"/>
      <c r="H11" s="318"/>
      <c r="I11" s="38"/>
      <c r="J11" s="38"/>
      <c r="K11" s="41"/>
    </row>
    <row r="12" spans="1:70" s="1" customFormat="1">
      <c r="B12" s="37"/>
      <c r="C12" s="38"/>
      <c r="D12" s="38"/>
      <c r="E12" s="38"/>
      <c r="F12" s="38"/>
      <c r="G12" s="38"/>
      <c r="H12" s="38"/>
      <c r="I12" s="38"/>
      <c r="J12" s="38"/>
      <c r="K12" s="41"/>
    </row>
    <row r="13" spans="1:70" s="1" customFormat="1" ht="14.45" customHeight="1">
      <c r="B13" s="37"/>
      <c r="C13" s="38"/>
      <c r="D13" s="35" t="s">
        <v>18</v>
      </c>
      <c r="E13" s="38"/>
      <c r="F13" s="33" t="s">
        <v>5</v>
      </c>
      <c r="G13" s="38"/>
      <c r="H13" s="38"/>
      <c r="I13" s="35" t="s">
        <v>19</v>
      </c>
      <c r="J13" s="33" t="s">
        <v>5</v>
      </c>
      <c r="K13" s="41"/>
    </row>
    <row r="14" spans="1:70" s="1" customFormat="1" ht="14.45" customHeight="1">
      <c r="B14" s="37"/>
      <c r="C14" s="38"/>
      <c r="D14" s="35" t="s">
        <v>20</v>
      </c>
      <c r="E14" s="38"/>
      <c r="F14" s="33" t="s">
        <v>21</v>
      </c>
      <c r="G14" s="38"/>
      <c r="H14" s="38"/>
      <c r="I14" s="35" t="s">
        <v>22</v>
      </c>
      <c r="J14" s="333">
        <v>43752</v>
      </c>
      <c r="K14" s="41"/>
    </row>
    <row r="15" spans="1:70" s="1" customFormat="1" ht="10.9" customHeight="1">
      <c r="B15" s="37"/>
      <c r="C15" s="38"/>
      <c r="D15" s="38"/>
      <c r="E15" s="38"/>
      <c r="F15" s="38"/>
      <c r="G15" s="38"/>
      <c r="H15" s="38"/>
      <c r="I15" s="38"/>
      <c r="J15" s="38"/>
      <c r="K15" s="41"/>
    </row>
    <row r="16" spans="1:70" s="1" customFormat="1" ht="14.45" customHeight="1">
      <c r="B16" s="37"/>
      <c r="C16" s="38"/>
      <c r="D16" s="35" t="s">
        <v>23</v>
      </c>
      <c r="E16" s="38"/>
      <c r="F16" s="38"/>
      <c r="G16" s="38"/>
      <c r="H16" s="38"/>
      <c r="I16" s="35" t="s">
        <v>24</v>
      </c>
      <c r="J16" s="33" t="s">
        <v>5</v>
      </c>
      <c r="K16" s="41"/>
    </row>
    <row r="17" spans="2:11" s="1" customFormat="1" ht="18" customHeight="1">
      <c r="B17" s="37"/>
      <c r="C17" s="38"/>
      <c r="D17" s="38"/>
      <c r="E17" s="33" t="s">
        <v>25</v>
      </c>
      <c r="F17" s="38"/>
      <c r="G17" s="38"/>
      <c r="H17" s="38"/>
      <c r="I17" s="35" t="s">
        <v>26</v>
      </c>
      <c r="J17" s="33" t="s">
        <v>5</v>
      </c>
      <c r="K17" s="41"/>
    </row>
    <row r="18" spans="2:11" s="1" customFormat="1" ht="6.95" customHeight="1">
      <c r="B18" s="37"/>
      <c r="C18" s="38"/>
      <c r="D18" s="38"/>
      <c r="E18" s="38"/>
      <c r="F18" s="38"/>
      <c r="G18" s="38"/>
      <c r="H18" s="38"/>
      <c r="I18" s="38"/>
      <c r="J18" s="38"/>
      <c r="K18" s="41"/>
    </row>
    <row r="19" spans="2:11" s="1" customFormat="1" ht="14.45" customHeight="1">
      <c r="B19" s="37"/>
      <c r="C19" s="38"/>
      <c r="D19" s="35" t="s">
        <v>27</v>
      </c>
      <c r="E19" s="38"/>
      <c r="F19" s="38"/>
      <c r="G19" s="38"/>
      <c r="H19" s="38"/>
      <c r="I19" s="35" t="s">
        <v>24</v>
      </c>
      <c r="J19" s="33" t="s">
        <v>28</v>
      </c>
      <c r="K19" s="41"/>
    </row>
    <row r="20" spans="2:11" s="1" customFormat="1" ht="18" customHeight="1">
      <c r="B20" s="37"/>
      <c r="C20" s="38"/>
      <c r="D20" s="38"/>
      <c r="E20" s="33" t="s">
        <v>29</v>
      </c>
      <c r="F20" s="38"/>
      <c r="G20" s="38"/>
      <c r="H20" s="38"/>
      <c r="I20" s="35" t="s">
        <v>26</v>
      </c>
      <c r="J20" s="33" t="s">
        <v>30</v>
      </c>
      <c r="K20" s="41"/>
    </row>
    <row r="21" spans="2:11" s="1" customFormat="1" ht="6.95" customHeight="1">
      <c r="B21" s="37"/>
      <c r="C21" s="38"/>
      <c r="D21" s="38"/>
      <c r="E21" s="38"/>
      <c r="F21" s="38"/>
      <c r="G21" s="38"/>
      <c r="H21" s="38"/>
      <c r="I21" s="38"/>
      <c r="J21" s="38"/>
      <c r="K21" s="41"/>
    </row>
    <row r="22" spans="2:11" s="1" customFormat="1" ht="14.45" customHeight="1">
      <c r="B22" s="37"/>
      <c r="C22" s="38"/>
      <c r="D22" s="35" t="s">
        <v>31</v>
      </c>
      <c r="E22" s="38"/>
      <c r="F22" s="38"/>
      <c r="G22" s="38"/>
      <c r="H22" s="38"/>
      <c r="I22" s="35" t="s">
        <v>24</v>
      </c>
      <c r="J22" s="33" t="s">
        <v>5</v>
      </c>
      <c r="K22" s="41"/>
    </row>
    <row r="23" spans="2:11" s="1" customFormat="1" ht="18" customHeight="1">
      <c r="B23" s="37"/>
      <c r="C23" s="38"/>
      <c r="D23" s="38"/>
      <c r="E23" s="33" t="s">
        <v>32</v>
      </c>
      <c r="F23" s="38"/>
      <c r="G23" s="38"/>
      <c r="H23" s="38"/>
      <c r="I23" s="35" t="s">
        <v>26</v>
      </c>
      <c r="J23" s="33" t="s">
        <v>5</v>
      </c>
      <c r="K23" s="41"/>
    </row>
    <row r="24" spans="2:1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41"/>
    </row>
    <row r="25" spans="2:11" s="1" customFormat="1" ht="14.45" customHeight="1">
      <c r="B25" s="37"/>
      <c r="C25" s="38"/>
      <c r="D25" s="35" t="s">
        <v>34</v>
      </c>
      <c r="E25" s="38"/>
      <c r="F25" s="38"/>
      <c r="G25" s="38"/>
      <c r="H25" s="38"/>
      <c r="I25" s="38"/>
      <c r="J25" s="38"/>
      <c r="K25" s="41"/>
    </row>
    <row r="26" spans="2:11" s="7" customFormat="1" ht="16.5" customHeight="1">
      <c r="B26" s="106"/>
      <c r="C26" s="107"/>
      <c r="D26" s="107"/>
      <c r="E26" s="302" t="s">
        <v>5</v>
      </c>
      <c r="F26" s="302"/>
      <c r="G26" s="302"/>
      <c r="H26" s="302"/>
      <c r="I26" s="107"/>
      <c r="J26" s="107"/>
      <c r="K26" s="108"/>
    </row>
    <row r="27" spans="2:11" s="1" customFormat="1" ht="6.95" customHeight="1">
      <c r="B27" s="37"/>
      <c r="C27" s="38"/>
      <c r="D27" s="38"/>
      <c r="E27" s="38"/>
      <c r="F27" s="38"/>
      <c r="G27" s="38"/>
      <c r="H27" s="38"/>
      <c r="I27" s="38"/>
      <c r="J27" s="38"/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64"/>
      <c r="J28" s="64"/>
      <c r="K28" s="109"/>
    </row>
    <row r="29" spans="2:11" s="1" customFormat="1" ht="25.35" customHeight="1">
      <c r="B29" s="37"/>
      <c r="C29" s="38"/>
      <c r="D29" s="110" t="s">
        <v>36</v>
      </c>
      <c r="E29" s="38"/>
      <c r="F29" s="38"/>
      <c r="G29" s="38"/>
      <c r="H29" s="38"/>
      <c r="I29" s="38"/>
      <c r="J29" s="111">
        <f>ROUND(J85,2)</f>
        <v>71704.12</v>
      </c>
      <c r="K29" s="41"/>
    </row>
    <row r="30" spans="2:11" s="1" customFormat="1" ht="6.95" customHeight="1">
      <c r="B30" s="37"/>
      <c r="C30" s="38"/>
      <c r="D30" s="64"/>
      <c r="E30" s="64"/>
      <c r="F30" s="64"/>
      <c r="G30" s="64"/>
      <c r="H30" s="64"/>
      <c r="I30" s="64"/>
      <c r="J30" s="64"/>
      <c r="K30" s="109"/>
    </row>
    <row r="31" spans="2:11" s="1" customFormat="1" ht="14.45" customHeight="1">
      <c r="B31" s="37"/>
      <c r="C31" s="38"/>
      <c r="D31" s="38"/>
      <c r="E31" s="38"/>
      <c r="F31" s="42" t="s">
        <v>38</v>
      </c>
      <c r="G31" s="38"/>
      <c r="H31" s="38"/>
      <c r="I31" s="42" t="s">
        <v>37</v>
      </c>
      <c r="J31" s="42" t="s">
        <v>39</v>
      </c>
      <c r="K31" s="41"/>
    </row>
    <row r="32" spans="2:11" s="1" customFormat="1" ht="14.45" customHeight="1">
      <c r="B32" s="37"/>
      <c r="C32" s="38"/>
      <c r="D32" s="45" t="s">
        <v>40</v>
      </c>
      <c r="E32" s="45" t="s">
        <v>41</v>
      </c>
      <c r="F32" s="112">
        <f>ROUND(SUM(BE85:BE120), 2)</f>
        <v>71704.12</v>
      </c>
      <c r="G32" s="38"/>
      <c r="H32" s="38"/>
      <c r="I32" s="113">
        <v>0.21</v>
      </c>
      <c r="J32" s="112">
        <f>ROUND(ROUND((SUM(BE85:BE120)), 2)*I32, 2)</f>
        <v>15057.87</v>
      </c>
      <c r="K32" s="41"/>
    </row>
    <row r="33" spans="2:11" s="1" customFormat="1" ht="14.45" customHeight="1">
      <c r="B33" s="37"/>
      <c r="C33" s="38"/>
      <c r="D33" s="38"/>
      <c r="E33" s="45" t="s">
        <v>42</v>
      </c>
      <c r="F33" s="112">
        <f>ROUND(SUM(BF85:BF120), 2)</f>
        <v>0</v>
      </c>
      <c r="G33" s="38"/>
      <c r="H33" s="38"/>
      <c r="I33" s="113">
        <v>0.15</v>
      </c>
      <c r="J33" s="112">
        <f>ROUND(ROUND((SUM(BF85:BF120)), 2)*I33, 2)</f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43</v>
      </c>
      <c r="F34" s="112">
        <f>ROUND(SUM(BG85:BG120), 2)</f>
        <v>0</v>
      </c>
      <c r="G34" s="38"/>
      <c r="H34" s="38"/>
      <c r="I34" s="113">
        <v>0.21</v>
      </c>
      <c r="J34" s="112">
        <v>0</v>
      </c>
      <c r="K34" s="41"/>
    </row>
    <row r="35" spans="2:11" s="1" customFormat="1" ht="14.45" hidden="1" customHeight="1">
      <c r="B35" s="37"/>
      <c r="C35" s="38"/>
      <c r="D35" s="38"/>
      <c r="E35" s="45" t="s">
        <v>44</v>
      </c>
      <c r="F35" s="112">
        <f>ROUND(SUM(BH85:BH120), 2)</f>
        <v>0</v>
      </c>
      <c r="G35" s="38"/>
      <c r="H35" s="38"/>
      <c r="I35" s="113">
        <v>0.15</v>
      </c>
      <c r="J35" s="112">
        <v>0</v>
      </c>
      <c r="K35" s="41"/>
    </row>
    <row r="36" spans="2:11" s="1" customFormat="1" ht="14.45" hidden="1" customHeight="1">
      <c r="B36" s="37"/>
      <c r="C36" s="38"/>
      <c r="D36" s="38"/>
      <c r="E36" s="45" t="s">
        <v>45</v>
      </c>
      <c r="F36" s="112">
        <f>ROUND(SUM(BI85:BI120), 2)</f>
        <v>0</v>
      </c>
      <c r="G36" s="38"/>
      <c r="H36" s="38"/>
      <c r="I36" s="113">
        <v>0</v>
      </c>
      <c r="J36" s="112">
        <v>0</v>
      </c>
      <c r="K36" s="41"/>
    </row>
    <row r="37" spans="2:11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41"/>
    </row>
    <row r="38" spans="2:11" s="1" customFormat="1" ht="25.35" customHeight="1">
      <c r="B38" s="37"/>
      <c r="C38" s="114"/>
      <c r="D38" s="115" t="s">
        <v>46</v>
      </c>
      <c r="E38" s="67"/>
      <c r="F38" s="67"/>
      <c r="G38" s="116" t="s">
        <v>47</v>
      </c>
      <c r="H38" s="117" t="s">
        <v>48</v>
      </c>
      <c r="I38" s="67"/>
      <c r="J38" s="118">
        <f>SUM(J29:J36)</f>
        <v>86761.989999999991</v>
      </c>
      <c r="K38" s="119"/>
    </row>
    <row r="39" spans="2:11" s="1" customFormat="1" ht="14.45" customHeight="1">
      <c r="B39" s="52"/>
      <c r="C39" s="53"/>
      <c r="D39" s="53"/>
      <c r="E39" s="53"/>
      <c r="F39" s="53"/>
      <c r="G39" s="53"/>
      <c r="H39" s="53"/>
      <c r="I39" s="53"/>
      <c r="J39" s="53"/>
      <c r="K39" s="54"/>
    </row>
    <row r="43" spans="2:11" s="1" customFormat="1" ht="6.95" customHeight="1">
      <c r="B43" s="55"/>
      <c r="C43" s="56"/>
      <c r="D43" s="56"/>
      <c r="E43" s="56"/>
      <c r="F43" s="56"/>
      <c r="G43" s="56"/>
      <c r="H43" s="56"/>
      <c r="I43" s="56"/>
      <c r="J43" s="56"/>
      <c r="K43" s="120"/>
    </row>
    <row r="44" spans="2:11" s="1" customFormat="1" ht="36.950000000000003" customHeight="1">
      <c r="B44" s="37"/>
      <c r="C44" s="29" t="s">
        <v>113</v>
      </c>
      <c r="D44" s="38"/>
      <c r="E44" s="38"/>
      <c r="F44" s="38"/>
      <c r="G44" s="38"/>
      <c r="H44" s="38"/>
      <c r="I44" s="38"/>
      <c r="J44" s="38"/>
      <c r="K44" s="41"/>
    </row>
    <row r="45" spans="2:11" s="1" customFormat="1" ht="6.95" customHeight="1">
      <c r="B45" s="37"/>
      <c r="C45" s="38"/>
      <c r="D45" s="38"/>
      <c r="E45" s="38"/>
      <c r="F45" s="38"/>
      <c r="G45" s="38"/>
      <c r="H45" s="38"/>
      <c r="I45" s="38"/>
      <c r="J45" s="38"/>
      <c r="K45" s="41"/>
    </row>
    <row r="46" spans="2:11" s="1" customFormat="1" ht="14.45" customHeight="1">
      <c r="B46" s="37"/>
      <c r="C46" s="35" t="s">
        <v>16</v>
      </c>
      <c r="D46" s="38"/>
      <c r="E46" s="38"/>
      <c r="F46" s="38"/>
      <c r="G46" s="38"/>
      <c r="H46" s="38"/>
      <c r="I46" s="38"/>
      <c r="J46" s="38"/>
      <c r="K46" s="41"/>
    </row>
    <row r="47" spans="2:11" s="1" customFormat="1" ht="16.5" customHeight="1">
      <c r="B47" s="37"/>
      <c r="C47" s="38"/>
      <c r="D47" s="38"/>
      <c r="E47" s="317" t="str">
        <f>E7</f>
        <v>Stavební úpravy a přístavba komunitního centra BÉTEL</v>
      </c>
      <c r="F47" s="323"/>
      <c r="G47" s="323"/>
      <c r="H47" s="323"/>
      <c r="I47" s="38"/>
      <c r="J47" s="38"/>
      <c r="K47" s="41"/>
    </row>
    <row r="48" spans="2:11" ht="15">
      <c r="B48" s="27"/>
      <c r="C48" s="35" t="s">
        <v>108</v>
      </c>
      <c r="D48" s="28"/>
      <c r="E48" s="28"/>
      <c r="F48" s="28"/>
      <c r="G48" s="28"/>
      <c r="H48" s="28"/>
      <c r="I48" s="28"/>
      <c r="J48" s="28"/>
      <c r="K48" s="30"/>
    </row>
    <row r="49" spans="2:47" s="1" customFormat="1" ht="16.5" customHeight="1">
      <c r="B49" s="37"/>
      <c r="C49" s="38"/>
      <c r="D49" s="38"/>
      <c r="E49" s="317" t="s">
        <v>249</v>
      </c>
      <c r="F49" s="318"/>
      <c r="G49" s="318"/>
      <c r="H49" s="318"/>
      <c r="I49" s="38"/>
      <c r="J49" s="38"/>
      <c r="K49" s="41"/>
    </row>
    <row r="50" spans="2:47" s="1" customFormat="1" ht="14.45" customHeight="1">
      <c r="B50" s="37"/>
      <c r="C50" s="35" t="s">
        <v>110</v>
      </c>
      <c r="D50" s="38"/>
      <c r="E50" s="38"/>
      <c r="F50" s="38"/>
      <c r="G50" s="38"/>
      <c r="H50" s="38"/>
      <c r="I50" s="38"/>
      <c r="J50" s="38"/>
      <c r="K50" s="41"/>
    </row>
    <row r="51" spans="2:47" s="1" customFormat="1" ht="17.25" customHeight="1">
      <c r="B51" s="37"/>
      <c r="C51" s="38"/>
      <c r="D51" s="38"/>
      <c r="E51" s="319" t="str">
        <f>E11</f>
        <v>Vícepráce - Změna nosné konstrukce stropu</v>
      </c>
      <c r="F51" s="318"/>
      <c r="G51" s="318"/>
      <c r="H51" s="318"/>
      <c r="I51" s="38"/>
      <c r="J51" s="38"/>
      <c r="K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38"/>
      <c r="J52" s="38"/>
      <c r="K52" s="41"/>
    </row>
    <row r="53" spans="2:47" s="1" customFormat="1" ht="18" customHeight="1">
      <c r="B53" s="37"/>
      <c r="C53" s="35" t="s">
        <v>20</v>
      </c>
      <c r="D53" s="38"/>
      <c r="E53" s="38"/>
      <c r="F53" s="33" t="str">
        <f>F14</f>
        <v xml:space="preserve">Bezručova čp.503, Chrastava </v>
      </c>
      <c r="G53" s="38"/>
      <c r="H53" s="38"/>
      <c r="I53" s="35" t="s">
        <v>22</v>
      </c>
      <c r="J53" s="105">
        <f>IF(J14="","",J14)</f>
        <v>43752</v>
      </c>
      <c r="K53" s="41"/>
    </row>
    <row r="54" spans="2:47" s="1" customFormat="1" ht="6.95" customHeight="1">
      <c r="B54" s="37"/>
      <c r="C54" s="38"/>
      <c r="D54" s="38"/>
      <c r="E54" s="38"/>
      <c r="F54" s="38"/>
      <c r="G54" s="38"/>
      <c r="H54" s="38"/>
      <c r="I54" s="38"/>
      <c r="J54" s="38"/>
      <c r="K54" s="41"/>
    </row>
    <row r="55" spans="2:47" s="1" customFormat="1" ht="15">
      <c r="B55" s="37"/>
      <c r="C55" s="35" t="s">
        <v>23</v>
      </c>
      <c r="D55" s="38"/>
      <c r="E55" s="38"/>
      <c r="F55" s="33" t="str">
        <f>E17</f>
        <v>Sbor JB v Chrastavě, Bezručova 503, 46331 Chrastav</v>
      </c>
      <c r="G55" s="38"/>
      <c r="H55" s="38"/>
      <c r="I55" s="35" t="s">
        <v>31</v>
      </c>
      <c r="J55" s="302" t="str">
        <f>E23</f>
        <v>FS Vision, s.r.o. IČ: 22792902</v>
      </c>
      <c r="K55" s="41"/>
    </row>
    <row r="56" spans="2:47" s="1" customFormat="1" ht="14.45" customHeight="1">
      <c r="B56" s="37"/>
      <c r="C56" s="35" t="s">
        <v>27</v>
      </c>
      <c r="D56" s="38"/>
      <c r="E56" s="38"/>
      <c r="F56" s="33" t="str">
        <f>IF(E20="","",E20)</f>
        <v>TOMIVOS s.r.o.</v>
      </c>
      <c r="G56" s="38"/>
      <c r="H56" s="38"/>
      <c r="I56" s="38"/>
      <c r="J56" s="320"/>
      <c r="K56" s="41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38"/>
      <c r="J57" s="38"/>
      <c r="K57" s="41"/>
    </row>
    <row r="58" spans="2:47" s="1" customFormat="1" ht="29.25" customHeight="1">
      <c r="B58" s="37"/>
      <c r="C58" s="121" t="s">
        <v>114</v>
      </c>
      <c r="D58" s="114"/>
      <c r="E58" s="114"/>
      <c r="F58" s="114"/>
      <c r="G58" s="114"/>
      <c r="H58" s="114"/>
      <c r="I58" s="114"/>
      <c r="J58" s="122" t="s">
        <v>115</v>
      </c>
      <c r="K58" s="123"/>
    </row>
    <row r="59" spans="2:47" s="1" customFormat="1" ht="10.35" customHeight="1">
      <c r="B59" s="37"/>
      <c r="C59" s="38"/>
      <c r="D59" s="38"/>
      <c r="E59" s="38"/>
      <c r="F59" s="38"/>
      <c r="G59" s="38"/>
      <c r="H59" s="38"/>
      <c r="I59" s="38"/>
      <c r="J59" s="38"/>
      <c r="K59" s="41"/>
    </row>
    <row r="60" spans="2:47" s="1" customFormat="1" ht="29.25" customHeight="1">
      <c r="B60" s="37"/>
      <c r="C60" s="124" t="s">
        <v>116</v>
      </c>
      <c r="D60" s="38"/>
      <c r="E60" s="38"/>
      <c r="F60" s="38"/>
      <c r="G60" s="38"/>
      <c r="H60" s="38"/>
      <c r="I60" s="38"/>
      <c r="J60" s="111">
        <f>J85</f>
        <v>71704.120000000024</v>
      </c>
      <c r="K60" s="41"/>
      <c r="AU60" s="23" t="s">
        <v>117</v>
      </c>
    </row>
    <row r="61" spans="2:47" s="8" customFormat="1" ht="24.95" customHeight="1">
      <c r="B61" s="125"/>
      <c r="C61" s="126"/>
      <c r="D61" s="127" t="s">
        <v>118</v>
      </c>
      <c r="E61" s="128"/>
      <c r="F61" s="128"/>
      <c r="G61" s="128"/>
      <c r="H61" s="128"/>
      <c r="I61" s="128"/>
      <c r="J61" s="129">
        <f>J86</f>
        <v>71704.120000000024</v>
      </c>
      <c r="K61" s="130"/>
    </row>
    <row r="62" spans="2:47" s="9" customFormat="1" ht="19.899999999999999" customHeight="1">
      <c r="B62" s="131"/>
      <c r="C62" s="132"/>
      <c r="D62" s="133" t="s">
        <v>251</v>
      </c>
      <c r="E62" s="134"/>
      <c r="F62" s="134"/>
      <c r="G62" s="134"/>
      <c r="H62" s="134"/>
      <c r="I62" s="134"/>
      <c r="J62" s="135">
        <f>J87</f>
        <v>68949.120000000024</v>
      </c>
      <c r="K62" s="136"/>
    </row>
    <row r="63" spans="2:47" s="9" customFormat="1" ht="19.899999999999999" customHeight="1">
      <c r="B63" s="131"/>
      <c r="C63" s="132"/>
      <c r="D63" s="133" t="s">
        <v>120</v>
      </c>
      <c r="E63" s="134"/>
      <c r="F63" s="134"/>
      <c r="G63" s="134"/>
      <c r="H63" s="134"/>
      <c r="I63" s="134"/>
      <c r="J63" s="135">
        <f>J119</f>
        <v>2755</v>
      </c>
      <c r="K63" s="136"/>
    </row>
    <row r="64" spans="2:47" s="1" customFormat="1" ht="21.75" customHeight="1">
      <c r="B64" s="37"/>
      <c r="C64" s="38"/>
      <c r="D64" s="38"/>
      <c r="E64" s="38"/>
      <c r="F64" s="38"/>
      <c r="G64" s="38"/>
      <c r="H64" s="38"/>
      <c r="I64" s="38"/>
      <c r="J64" s="38"/>
      <c r="K64" s="41"/>
    </row>
    <row r="65" spans="2:12" s="1" customFormat="1" ht="6.95" customHeight="1">
      <c r="B65" s="52"/>
      <c r="C65" s="53"/>
      <c r="D65" s="53"/>
      <c r="E65" s="53"/>
      <c r="F65" s="53"/>
      <c r="G65" s="53"/>
      <c r="H65" s="53"/>
      <c r="I65" s="53"/>
      <c r="J65" s="53"/>
      <c r="K65" s="5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56"/>
      <c r="J69" s="56"/>
      <c r="K69" s="56"/>
      <c r="L69" s="37"/>
    </row>
    <row r="70" spans="2:12" s="1" customFormat="1" ht="36.950000000000003" customHeight="1">
      <c r="B70" s="37"/>
      <c r="C70" s="57" t="s">
        <v>123</v>
      </c>
      <c r="L70" s="37"/>
    </row>
    <row r="71" spans="2:12" s="1" customFormat="1" ht="6.95" customHeight="1">
      <c r="B71" s="37"/>
      <c r="L71" s="37"/>
    </row>
    <row r="72" spans="2:12" s="1" customFormat="1" ht="14.45" customHeight="1">
      <c r="B72" s="37"/>
      <c r="C72" s="59" t="s">
        <v>16</v>
      </c>
      <c r="L72" s="37"/>
    </row>
    <row r="73" spans="2:12" s="1" customFormat="1" ht="16.5" customHeight="1">
      <c r="B73" s="37"/>
      <c r="E73" s="321" t="str">
        <f>E7</f>
        <v>Stavební úpravy a přístavba komunitního centra BÉTEL</v>
      </c>
      <c r="F73" s="322"/>
      <c r="G73" s="322"/>
      <c r="H73" s="322"/>
      <c r="L73" s="37"/>
    </row>
    <row r="74" spans="2:12" ht="15">
      <c r="B74" s="27"/>
      <c r="C74" s="59" t="s">
        <v>108</v>
      </c>
      <c r="L74" s="27"/>
    </row>
    <row r="75" spans="2:12" s="1" customFormat="1" ht="16.5" customHeight="1">
      <c r="B75" s="37"/>
      <c r="E75" s="321" t="s">
        <v>249</v>
      </c>
      <c r="F75" s="315"/>
      <c r="G75" s="315"/>
      <c r="H75" s="315"/>
      <c r="L75" s="37"/>
    </row>
    <row r="76" spans="2:12" s="1" customFormat="1" ht="14.45" customHeight="1">
      <c r="B76" s="37"/>
      <c r="C76" s="59" t="s">
        <v>110</v>
      </c>
      <c r="L76" s="37"/>
    </row>
    <row r="77" spans="2:12" s="1" customFormat="1" ht="17.25" customHeight="1">
      <c r="B77" s="37"/>
      <c r="E77" s="295" t="str">
        <f>E11</f>
        <v>Vícepráce - Změna nosné konstrukce stropu</v>
      </c>
      <c r="F77" s="315"/>
      <c r="G77" s="315"/>
      <c r="H77" s="315"/>
      <c r="L77" s="37"/>
    </row>
    <row r="78" spans="2:12" s="1" customFormat="1" ht="6.95" customHeight="1">
      <c r="B78" s="37"/>
      <c r="L78" s="37"/>
    </row>
    <row r="79" spans="2:12" s="1" customFormat="1" ht="18" customHeight="1">
      <c r="B79" s="37"/>
      <c r="C79" s="59" t="s">
        <v>20</v>
      </c>
      <c r="F79" s="137" t="str">
        <f>F14</f>
        <v xml:space="preserve">Bezručova čp.503, Chrastava </v>
      </c>
      <c r="I79" s="59" t="s">
        <v>22</v>
      </c>
      <c r="J79" s="63">
        <f>IF(J14="","",J14)</f>
        <v>43752</v>
      </c>
      <c r="L79" s="37"/>
    </row>
    <row r="80" spans="2:12" s="1" customFormat="1" ht="6.95" customHeight="1">
      <c r="B80" s="37"/>
      <c r="L80" s="37"/>
    </row>
    <row r="81" spans="2:65" s="1" customFormat="1" ht="15">
      <c r="B81" s="37"/>
      <c r="C81" s="59" t="s">
        <v>23</v>
      </c>
      <c r="F81" s="137" t="str">
        <f>E17</f>
        <v>Sbor JB v Chrastavě, Bezručova 503, 46331 Chrastav</v>
      </c>
      <c r="I81" s="59" t="s">
        <v>31</v>
      </c>
      <c r="J81" s="137" t="str">
        <f>E23</f>
        <v>FS Vision, s.r.o. IČ: 22792902</v>
      </c>
      <c r="L81" s="37"/>
    </row>
    <row r="82" spans="2:65" s="1" customFormat="1" ht="14.45" customHeight="1">
      <c r="B82" s="37"/>
      <c r="C82" s="59" t="s">
        <v>27</v>
      </c>
      <c r="F82" s="137" t="str">
        <f>IF(E20="","",E20)</f>
        <v>TOMIVOS s.r.o.</v>
      </c>
      <c r="L82" s="37"/>
    </row>
    <row r="83" spans="2:65" s="1" customFormat="1" ht="10.35" customHeight="1">
      <c r="B83" s="37"/>
      <c r="L83" s="37"/>
    </row>
    <row r="84" spans="2:65" s="10" customFormat="1" ht="29.25" customHeight="1">
      <c r="B84" s="138"/>
      <c r="C84" s="139" t="s">
        <v>124</v>
      </c>
      <c r="D84" s="140" t="s">
        <v>55</v>
      </c>
      <c r="E84" s="140" t="s">
        <v>51</v>
      </c>
      <c r="F84" s="140" t="s">
        <v>125</v>
      </c>
      <c r="G84" s="140" t="s">
        <v>126</v>
      </c>
      <c r="H84" s="140" t="s">
        <v>127</v>
      </c>
      <c r="I84" s="140" t="s">
        <v>128</v>
      </c>
      <c r="J84" s="140" t="s">
        <v>115</v>
      </c>
      <c r="K84" s="141" t="s">
        <v>129</v>
      </c>
      <c r="L84" s="138"/>
      <c r="M84" s="69" t="s">
        <v>130</v>
      </c>
      <c r="N84" s="70" t="s">
        <v>40</v>
      </c>
      <c r="O84" s="70" t="s">
        <v>131</v>
      </c>
      <c r="P84" s="70" t="s">
        <v>132</v>
      </c>
      <c r="Q84" s="70" t="s">
        <v>133</v>
      </c>
      <c r="R84" s="70" t="s">
        <v>134</v>
      </c>
      <c r="S84" s="70" t="s">
        <v>135</v>
      </c>
      <c r="T84" s="71" t="s">
        <v>136</v>
      </c>
    </row>
    <row r="85" spans="2:65" s="1" customFormat="1" ht="29.25" customHeight="1">
      <c r="B85" s="37"/>
      <c r="C85" s="73" t="s">
        <v>116</v>
      </c>
      <c r="J85" s="142">
        <f>BK85</f>
        <v>71704.120000000024</v>
      </c>
      <c r="L85" s="37"/>
      <c r="M85" s="72"/>
      <c r="N85" s="64"/>
      <c r="O85" s="64"/>
      <c r="P85" s="143">
        <f>P86</f>
        <v>17.981769</v>
      </c>
      <c r="Q85" s="64"/>
      <c r="R85" s="143">
        <f>R86</f>
        <v>5.5205881800000007</v>
      </c>
      <c r="S85" s="64"/>
      <c r="T85" s="144">
        <f>T86</f>
        <v>0</v>
      </c>
      <c r="AT85" s="23" t="s">
        <v>69</v>
      </c>
      <c r="AU85" s="23" t="s">
        <v>117</v>
      </c>
      <c r="BK85" s="145">
        <f>BK86</f>
        <v>71704.120000000024</v>
      </c>
    </row>
    <row r="86" spans="2:65" s="11" customFormat="1" ht="37.35" customHeight="1">
      <c r="B86" s="146"/>
      <c r="D86" s="147" t="s">
        <v>69</v>
      </c>
      <c r="E86" s="148" t="s">
        <v>137</v>
      </c>
      <c r="F86" s="148" t="s">
        <v>138</v>
      </c>
      <c r="J86" s="149">
        <f>BK86</f>
        <v>71704.120000000024</v>
      </c>
      <c r="L86" s="146"/>
      <c r="M86" s="150"/>
      <c r="N86" s="151"/>
      <c r="O86" s="151"/>
      <c r="P86" s="152">
        <f>P87+P119</f>
        <v>17.981769</v>
      </c>
      <c r="Q86" s="151"/>
      <c r="R86" s="152">
        <f>R87+R119</f>
        <v>5.5205881800000007</v>
      </c>
      <c r="S86" s="151"/>
      <c r="T86" s="153">
        <f>T87+T119</f>
        <v>0</v>
      </c>
      <c r="AR86" s="147" t="s">
        <v>77</v>
      </c>
      <c r="AT86" s="154" t="s">
        <v>69</v>
      </c>
      <c r="AU86" s="154" t="s">
        <v>70</v>
      </c>
      <c r="AY86" s="147" t="s">
        <v>139</v>
      </c>
      <c r="BK86" s="155">
        <f>BK87+BK119</f>
        <v>71704.120000000024</v>
      </c>
    </row>
    <row r="87" spans="2:65" s="11" customFormat="1" ht="19.899999999999999" customHeight="1">
      <c r="B87" s="146"/>
      <c r="D87" s="147" t="s">
        <v>69</v>
      </c>
      <c r="E87" s="156" t="s">
        <v>146</v>
      </c>
      <c r="F87" s="156" t="s">
        <v>289</v>
      </c>
      <c r="J87" s="157">
        <f>BK87</f>
        <v>68949.120000000024</v>
      </c>
      <c r="L87" s="146"/>
      <c r="M87" s="150"/>
      <c r="N87" s="151"/>
      <c r="O87" s="151"/>
      <c r="P87" s="152">
        <f>SUM(P88:P118)</f>
        <v>17.981769</v>
      </c>
      <c r="Q87" s="151"/>
      <c r="R87" s="152">
        <f>SUM(R88:R118)</f>
        <v>5.5205881800000007</v>
      </c>
      <c r="S87" s="151"/>
      <c r="T87" s="153">
        <f>SUM(T88:T118)</f>
        <v>0</v>
      </c>
      <c r="AR87" s="147" t="s">
        <v>77</v>
      </c>
      <c r="AT87" s="154" t="s">
        <v>69</v>
      </c>
      <c r="AU87" s="154" t="s">
        <v>77</v>
      </c>
      <c r="AY87" s="147" t="s">
        <v>139</v>
      </c>
      <c r="BK87" s="155">
        <f>SUM(BK88:BK118)</f>
        <v>68949.120000000024</v>
      </c>
    </row>
    <row r="88" spans="2:65" s="1" customFormat="1" ht="16.5" customHeight="1">
      <c r="B88" s="158"/>
      <c r="C88" s="159" t="s">
        <v>316</v>
      </c>
      <c r="D88" s="159" t="s">
        <v>142</v>
      </c>
      <c r="E88" s="160" t="s">
        <v>317</v>
      </c>
      <c r="F88" s="161" t="s">
        <v>318</v>
      </c>
      <c r="G88" s="162" t="s">
        <v>199</v>
      </c>
      <c r="H88" s="163">
        <v>1.736</v>
      </c>
      <c r="I88" s="164">
        <v>2971</v>
      </c>
      <c r="J88" s="164">
        <f>ROUND(I88*H88,2)</f>
        <v>5157.66</v>
      </c>
      <c r="K88" s="161" t="s">
        <v>194</v>
      </c>
      <c r="L88" s="37"/>
      <c r="M88" s="165" t="s">
        <v>5</v>
      </c>
      <c r="N88" s="166" t="s">
        <v>41</v>
      </c>
      <c r="O88" s="167">
        <v>0</v>
      </c>
      <c r="P88" s="167">
        <f>O88*H88</f>
        <v>0</v>
      </c>
      <c r="Q88" s="167">
        <v>2.45343</v>
      </c>
      <c r="R88" s="167">
        <f>Q88*H88</f>
        <v>4.2591544800000003</v>
      </c>
      <c r="S88" s="167">
        <v>0</v>
      </c>
      <c r="T88" s="168">
        <f>S88*H88</f>
        <v>0</v>
      </c>
      <c r="AR88" s="23" t="s">
        <v>146</v>
      </c>
      <c r="AT88" s="23" t="s">
        <v>142</v>
      </c>
      <c r="AU88" s="23" t="s">
        <v>79</v>
      </c>
      <c r="AY88" s="23" t="s">
        <v>139</v>
      </c>
      <c r="BE88" s="169">
        <f>IF(N88="základní",J88,0)</f>
        <v>5157.66</v>
      </c>
      <c r="BF88" s="169">
        <f>IF(N88="snížená",J88,0)</f>
        <v>0</v>
      </c>
      <c r="BG88" s="169">
        <f>IF(N88="zákl. přenesená",J88,0)</f>
        <v>0</v>
      </c>
      <c r="BH88" s="169">
        <f>IF(N88="sníž. přenesená",J88,0)</f>
        <v>0</v>
      </c>
      <c r="BI88" s="169">
        <f>IF(N88="nulová",J88,0)</f>
        <v>0</v>
      </c>
      <c r="BJ88" s="23" t="s">
        <v>77</v>
      </c>
      <c r="BK88" s="169">
        <f>ROUND(I88*H88,2)</f>
        <v>5157.66</v>
      </c>
      <c r="BL88" s="23" t="s">
        <v>146</v>
      </c>
      <c r="BM88" s="23" t="s">
        <v>319</v>
      </c>
    </row>
    <row r="89" spans="2:65" s="12" customFormat="1">
      <c r="B89" s="170"/>
      <c r="D89" s="171" t="s">
        <v>148</v>
      </c>
      <c r="E89" s="172" t="s">
        <v>5</v>
      </c>
      <c r="F89" s="173" t="s">
        <v>320</v>
      </c>
      <c r="H89" s="174">
        <v>-7.3620000000000001</v>
      </c>
      <c r="L89" s="170"/>
      <c r="M89" s="175"/>
      <c r="N89" s="176"/>
      <c r="O89" s="176"/>
      <c r="P89" s="176"/>
      <c r="Q89" s="176"/>
      <c r="R89" s="176"/>
      <c r="S89" s="176"/>
      <c r="T89" s="177"/>
      <c r="AT89" s="172" t="s">
        <v>148</v>
      </c>
      <c r="AU89" s="172" t="s">
        <v>79</v>
      </c>
      <c r="AV89" s="12" t="s">
        <v>79</v>
      </c>
      <c r="AW89" s="12" t="s">
        <v>33</v>
      </c>
      <c r="AX89" s="12" t="s">
        <v>70</v>
      </c>
      <c r="AY89" s="172" t="s">
        <v>139</v>
      </c>
    </row>
    <row r="90" spans="2:65" s="12" customFormat="1">
      <c r="B90" s="170"/>
      <c r="D90" s="171" t="s">
        <v>148</v>
      </c>
      <c r="E90" s="172" t="s">
        <v>5</v>
      </c>
      <c r="F90" s="173" t="s">
        <v>321</v>
      </c>
      <c r="H90" s="174">
        <v>8.8339999999999996</v>
      </c>
      <c r="L90" s="170"/>
      <c r="M90" s="175"/>
      <c r="N90" s="176"/>
      <c r="O90" s="176"/>
      <c r="P90" s="176"/>
      <c r="Q90" s="176"/>
      <c r="R90" s="176"/>
      <c r="S90" s="176"/>
      <c r="T90" s="177"/>
      <c r="AT90" s="172" t="s">
        <v>148</v>
      </c>
      <c r="AU90" s="172" t="s">
        <v>79</v>
      </c>
      <c r="AV90" s="12" t="s">
        <v>79</v>
      </c>
      <c r="AW90" s="12" t="s">
        <v>33</v>
      </c>
      <c r="AX90" s="12" t="s">
        <v>70</v>
      </c>
      <c r="AY90" s="172" t="s">
        <v>139</v>
      </c>
    </row>
    <row r="91" spans="2:65" s="12" customFormat="1">
      <c r="B91" s="170"/>
      <c r="D91" s="171" t="s">
        <v>148</v>
      </c>
      <c r="E91" s="172" t="s">
        <v>5</v>
      </c>
      <c r="F91" s="173" t="s">
        <v>322</v>
      </c>
      <c r="H91" s="174">
        <v>0.26400000000000001</v>
      </c>
      <c r="L91" s="170"/>
      <c r="M91" s="175"/>
      <c r="N91" s="176"/>
      <c r="O91" s="176"/>
      <c r="P91" s="176"/>
      <c r="Q91" s="176"/>
      <c r="R91" s="176"/>
      <c r="S91" s="176"/>
      <c r="T91" s="177"/>
      <c r="AT91" s="172" t="s">
        <v>148</v>
      </c>
      <c r="AU91" s="172" t="s">
        <v>79</v>
      </c>
      <c r="AV91" s="12" t="s">
        <v>79</v>
      </c>
      <c r="AW91" s="12" t="s">
        <v>33</v>
      </c>
      <c r="AX91" s="12" t="s">
        <v>70</v>
      </c>
      <c r="AY91" s="172" t="s">
        <v>139</v>
      </c>
    </row>
    <row r="92" spans="2:65" s="13" customFormat="1">
      <c r="B92" s="178"/>
      <c r="D92" s="171" t="s">
        <v>148</v>
      </c>
      <c r="E92" s="179" t="s">
        <v>5</v>
      </c>
      <c r="F92" s="180" t="s">
        <v>150</v>
      </c>
      <c r="H92" s="181">
        <v>1.736</v>
      </c>
      <c r="L92" s="178"/>
      <c r="M92" s="182"/>
      <c r="N92" s="183"/>
      <c r="O92" s="183"/>
      <c r="P92" s="183"/>
      <c r="Q92" s="183"/>
      <c r="R92" s="183"/>
      <c r="S92" s="183"/>
      <c r="T92" s="184"/>
      <c r="AT92" s="179" t="s">
        <v>148</v>
      </c>
      <c r="AU92" s="179" t="s">
        <v>79</v>
      </c>
      <c r="AV92" s="13" t="s">
        <v>146</v>
      </c>
      <c r="AW92" s="13" t="s">
        <v>33</v>
      </c>
      <c r="AX92" s="13" t="s">
        <v>77</v>
      </c>
      <c r="AY92" s="179" t="s">
        <v>139</v>
      </c>
    </row>
    <row r="93" spans="2:65" s="1" customFormat="1" ht="16.5" customHeight="1">
      <c r="B93" s="158"/>
      <c r="C93" s="159" t="s">
        <v>323</v>
      </c>
      <c r="D93" s="159" t="s">
        <v>142</v>
      </c>
      <c r="E93" s="160" t="s">
        <v>324</v>
      </c>
      <c r="F93" s="161" t="s">
        <v>325</v>
      </c>
      <c r="G93" s="162" t="s">
        <v>173</v>
      </c>
      <c r="H93" s="163">
        <v>63.591999999999999</v>
      </c>
      <c r="I93" s="164">
        <v>350</v>
      </c>
      <c r="J93" s="164">
        <f>ROUND(I93*H93,2)</f>
        <v>22257.200000000001</v>
      </c>
      <c r="K93" s="161" t="s">
        <v>194</v>
      </c>
      <c r="L93" s="37"/>
      <c r="M93" s="165" t="s">
        <v>5</v>
      </c>
      <c r="N93" s="166" t="s">
        <v>41</v>
      </c>
      <c r="O93" s="167">
        <v>0</v>
      </c>
      <c r="P93" s="167">
        <f>O93*H93</f>
        <v>0</v>
      </c>
      <c r="Q93" s="167">
        <v>5.3299999999999997E-3</v>
      </c>
      <c r="R93" s="167">
        <f>Q93*H93</f>
        <v>0.33894535999999997</v>
      </c>
      <c r="S93" s="167">
        <v>0</v>
      </c>
      <c r="T93" s="168">
        <f>S93*H93</f>
        <v>0</v>
      </c>
      <c r="AR93" s="23" t="s">
        <v>146</v>
      </c>
      <c r="AT93" s="23" t="s">
        <v>142</v>
      </c>
      <c r="AU93" s="23" t="s">
        <v>79</v>
      </c>
      <c r="AY93" s="23" t="s">
        <v>139</v>
      </c>
      <c r="BE93" s="169">
        <f>IF(N93="základní",J93,0)</f>
        <v>22257.200000000001</v>
      </c>
      <c r="BF93" s="169">
        <f>IF(N93="snížená",J93,0)</f>
        <v>0</v>
      </c>
      <c r="BG93" s="169">
        <f>IF(N93="zákl. přenesená",J93,0)</f>
        <v>0</v>
      </c>
      <c r="BH93" s="169">
        <f>IF(N93="sníž. přenesená",J93,0)</f>
        <v>0</v>
      </c>
      <c r="BI93" s="169">
        <f>IF(N93="nulová",J93,0)</f>
        <v>0</v>
      </c>
      <c r="BJ93" s="23" t="s">
        <v>77</v>
      </c>
      <c r="BK93" s="169">
        <f>ROUND(I93*H93,2)</f>
        <v>22257.200000000001</v>
      </c>
      <c r="BL93" s="23" t="s">
        <v>146</v>
      </c>
      <c r="BM93" s="23" t="s">
        <v>326</v>
      </c>
    </row>
    <row r="94" spans="2:65" s="12" customFormat="1">
      <c r="B94" s="170"/>
      <c r="D94" s="171" t="s">
        <v>148</v>
      </c>
      <c r="E94" s="172" t="s">
        <v>5</v>
      </c>
      <c r="F94" s="173" t="s">
        <v>327</v>
      </c>
      <c r="H94" s="174">
        <v>63.591999999999999</v>
      </c>
      <c r="L94" s="170"/>
      <c r="M94" s="175"/>
      <c r="N94" s="176"/>
      <c r="O94" s="176"/>
      <c r="P94" s="176"/>
      <c r="Q94" s="176"/>
      <c r="R94" s="176"/>
      <c r="S94" s="176"/>
      <c r="T94" s="177"/>
      <c r="AT94" s="172" t="s">
        <v>148</v>
      </c>
      <c r="AU94" s="172" t="s">
        <v>79</v>
      </c>
      <c r="AV94" s="12" t="s">
        <v>79</v>
      </c>
      <c r="AW94" s="12" t="s">
        <v>33</v>
      </c>
      <c r="AX94" s="12" t="s">
        <v>70</v>
      </c>
      <c r="AY94" s="172" t="s">
        <v>139</v>
      </c>
    </row>
    <row r="95" spans="2:65" s="13" customFormat="1">
      <c r="B95" s="178"/>
      <c r="D95" s="171" t="s">
        <v>148</v>
      </c>
      <c r="E95" s="179" t="s">
        <v>5</v>
      </c>
      <c r="F95" s="180" t="s">
        <v>150</v>
      </c>
      <c r="H95" s="181">
        <v>63.591999999999999</v>
      </c>
      <c r="L95" s="178"/>
      <c r="M95" s="182"/>
      <c r="N95" s="183"/>
      <c r="O95" s="183"/>
      <c r="P95" s="183"/>
      <c r="Q95" s="183"/>
      <c r="R95" s="183"/>
      <c r="S95" s="183"/>
      <c r="T95" s="184"/>
      <c r="AT95" s="179" t="s">
        <v>148</v>
      </c>
      <c r="AU95" s="179" t="s">
        <v>79</v>
      </c>
      <c r="AV95" s="13" t="s">
        <v>146</v>
      </c>
      <c r="AW95" s="13" t="s">
        <v>33</v>
      </c>
      <c r="AX95" s="13" t="s">
        <v>77</v>
      </c>
      <c r="AY95" s="179" t="s">
        <v>139</v>
      </c>
    </row>
    <row r="96" spans="2:65" s="1" customFormat="1" ht="16.5" customHeight="1">
      <c r="B96" s="158"/>
      <c r="C96" s="159" t="s">
        <v>328</v>
      </c>
      <c r="D96" s="159" t="s">
        <v>142</v>
      </c>
      <c r="E96" s="160" t="s">
        <v>329</v>
      </c>
      <c r="F96" s="161" t="s">
        <v>330</v>
      </c>
      <c r="G96" s="162" t="s">
        <v>173</v>
      </c>
      <c r="H96" s="163">
        <v>63.591999999999999</v>
      </c>
      <c r="I96" s="164">
        <v>80</v>
      </c>
      <c r="J96" s="164">
        <f>ROUND(I96*H96,2)</f>
        <v>5087.3599999999997</v>
      </c>
      <c r="K96" s="161" t="s">
        <v>194</v>
      </c>
      <c r="L96" s="37"/>
      <c r="M96" s="165" t="s">
        <v>5</v>
      </c>
      <c r="N96" s="166" t="s">
        <v>41</v>
      </c>
      <c r="O96" s="167">
        <v>0</v>
      </c>
      <c r="P96" s="167">
        <f>O96*H96</f>
        <v>0</v>
      </c>
      <c r="Q96" s="167">
        <v>0</v>
      </c>
      <c r="R96" s="167">
        <f>Q96*H96</f>
        <v>0</v>
      </c>
      <c r="S96" s="167">
        <v>0</v>
      </c>
      <c r="T96" s="168">
        <f>S96*H96</f>
        <v>0</v>
      </c>
      <c r="AR96" s="23" t="s">
        <v>146</v>
      </c>
      <c r="AT96" s="23" t="s">
        <v>142</v>
      </c>
      <c r="AU96" s="23" t="s">
        <v>79</v>
      </c>
      <c r="AY96" s="23" t="s">
        <v>139</v>
      </c>
      <c r="BE96" s="169">
        <f>IF(N96="základní",J96,0)</f>
        <v>5087.3599999999997</v>
      </c>
      <c r="BF96" s="169">
        <f>IF(N96="snížená",J96,0)</f>
        <v>0</v>
      </c>
      <c r="BG96" s="169">
        <f>IF(N96="zákl. přenesená",J96,0)</f>
        <v>0</v>
      </c>
      <c r="BH96" s="169">
        <f>IF(N96="sníž. přenesená",J96,0)</f>
        <v>0</v>
      </c>
      <c r="BI96" s="169">
        <f>IF(N96="nulová",J96,0)</f>
        <v>0</v>
      </c>
      <c r="BJ96" s="23" t="s">
        <v>77</v>
      </c>
      <c r="BK96" s="169">
        <f>ROUND(I96*H96,2)</f>
        <v>5087.3599999999997</v>
      </c>
      <c r="BL96" s="23" t="s">
        <v>146</v>
      </c>
      <c r="BM96" s="23" t="s">
        <v>331</v>
      </c>
    </row>
    <row r="97" spans="2:65" s="1" customFormat="1" ht="16.5" customHeight="1">
      <c r="B97" s="158"/>
      <c r="C97" s="159" t="s">
        <v>332</v>
      </c>
      <c r="D97" s="159" t="s">
        <v>142</v>
      </c>
      <c r="E97" s="160" t="s">
        <v>333</v>
      </c>
      <c r="F97" s="161" t="s">
        <v>334</v>
      </c>
      <c r="G97" s="162" t="s">
        <v>173</v>
      </c>
      <c r="H97" s="163">
        <v>63.591999999999999</v>
      </c>
      <c r="I97" s="164">
        <v>129</v>
      </c>
      <c r="J97" s="164">
        <f>ROUND(I97*H97,2)</f>
        <v>8203.3700000000008</v>
      </c>
      <c r="K97" s="161" t="s">
        <v>194</v>
      </c>
      <c r="L97" s="37"/>
      <c r="M97" s="165" t="s">
        <v>5</v>
      </c>
      <c r="N97" s="166" t="s">
        <v>41</v>
      </c>
      <c r="O97" s="167">
        <v>0.16900000000000001</v>
      </c>
      <c r="P97" s="167">
        <f>O97*H97</f>
        <v>10.747048000000001</v>
      </c>
      <c r="Q97" s="167">
        <v>8.0999999999999996E-4</v>
      </c>
      <c r="R97" s="167">
        <f>Q97*H97</f>
        <v>5.1509519999999996E-2</v>
      </c>
      <c r="S97" s="167">
        <v>0</v>
      </c>
      <c r="T97" s="168">
        <f>S97*H97</f>
        <v>0</v>
      </c>
      <c r="AR97" s="23" t="s">
        <v>146</v>
      </c>
      <c r="AT97" s="23" t="s">
        <v>142</v>
      </c>
      <c r="AU97" s="23" t="s">
        <v>79</v>
      </c>
      <c r="AY97" s="23" t="s">
        <v>139</v>
      </c>
      <c r="BE97" s="169">
        <f>IF(N97="základní",J97,0)</f>
        <v>8203.3700000000008</v>
      </c>
      <c r="BF97" s="169">
        <f>IF(N97="snížená",J97,0)</f>
        <v>0</v>
      </c>
      <c r="BG97" s="169">
        <f>IF(N97="zákl. přenesená",J97,0)</f>
        <v>0</v>
      </c>
      <c r="BH97" s="169">
        <f>IF(N97="sníž. přenesená",J97,0)</f>
        <v>0</v>
      </c>
      <c r="BI97" s="169">
        <f>IF(N97="nulová",J97,0)</f>
        <v>0</v>
      </c>
      <c r="BJ97" s="23" t="s">
        <v>77</v>
      </c>
      <c r="BK97" s="169">
        <f>ROUND(I97*H97,2)</f>
        <v>8203.3700000000008</v>
      </c>
      <c r="BL97" s="23" t="s">
        <v>146</v>
      </c>
      <c r="BM97" s="23" t="s">
        <v>335</v>
      </c>
    </row>
    <row r="98" spans="2:65" s="12" customFormat="1">
      <c r="B98" s="170"/>
      <c r="D98" s="171" t="s">
        <v>148</v>
      </c>
      <c r="E98" s="172" t="s">
        <v>5</v>
      </c>
      <c r="F98" s="173" t="s">
        <v>327</v>
      </c>
      <c r="H98" s="174">
        <v>63.591999999999999</v>
      </c>
      <c r="L98" s="170"/>
      <c r="M98" s="175"/>
      <c r="N98" s="176"/>
      <c r="O98" s="176"/>
      <c r="P98" s="176"/>
      <c r="Q98" s="176"/>
      <c r="R98" s="176"/>
      <c r="S98" s="176"/>
      <c r="T98" s="177"/>
      <c r="AT98" s="172" t="s">
        <v>148</v>
      </c>
      <c r="AU98" s="172" t="s">
        <v>79</v>
      </c>
      <c r="AV98" s="12" t="s">
        <v>79</v>
      </c>
      <c r="AW98" s="12" t="s">
        <v>33</v>
      </c>
      <c r="AX98" s="12" t="s">
        <v>77</v>
      </c>
      <c r="AY98" s="172" t="s">
        <v>139</v>
      </c>
    </row>
    <row r="99" spans="2:65" s="1" customFormat="1" ht="16.5" customHeight="1">
      <c r="B99" s="158"/>
      <c r="C99" s="159" t="s">
        <v>336</v>
      </c>
      <c r="D99" s="159" t="s">
        <v>142</v>
      </c>
      <c r="E99" s="160" t="s">
        <v>337</v>
      </c>
      <c r="F99" s="161" t="s">
        <v>338</v>
      </c>
      <c r="G99" s="162" t="s">
        <v>173</v>
      </c>
      <c r="H99" s="163">
        <v>63.591999999999999</v>
      </c>
      <c r="I99" s="164">
        <v>36.700000000000003</v>
      </c>
      <c r="J99" s="164">
        <f>ROUND(I99*H99,2)</f>
        <v>2333.83</v>
      </c>
      <c r="K99" s="161" t="s">
        <v>194</v>
      </c>
      <c r="L99" s="37"/>
      <c r="M99" s="165" t="s">
        <v>5</v>
      </c>
      <c r="N99" s="166" t="s">
        <v>41</v>
      </c>
      <c r="O99" s="167">
        <v>0.08</v>
      </c>
      <c r="P99" s="167">
        <f>O99*H99</f>
        <v>5.0873600000000003</v>
      </c>
      <c r="Q99" s="167">
        <v>0</v>
      </c>
      <c r="R99" s="167">
        <f>Q99*H99</f>
        <v>0</v>
      </c>
      <c r="S99" s="167">
        <v>0</v>
      </c>
      <c r="T99" s="168">
        <f>S99*H99</f>
        <v>0</v>
      </c>
      <c r="AR99" s="23" t="s">
        <v>146</v>
      </c>
      <c r="AT99" s="23" t="s">
        <v>142</v>
      </c>
      <c r="AU99" s="23" t="s">
        <v>79</v>
      </c>
      <c r="AY99" s="23" t="s">
        <v>139</v>
      </c>
      <c r="BE99" s="169">
        <f>IF(N99="základní",J99,0)</f>
        <v>2333.83</v>
      </c>
      <c r="BF99" s="169">
        <f>IF(N99="snížená",J99,0)</f>
        <v>0</v>
      </c>
      <c r="BG99" s="169">
        <f>IF(N99="zákl. přenesená",J99,0)</f>
        <v>0</v>
      </c>
      <c r="BH99" s="169">
        <f>IF(N99="sníž. přenesená",J99,0)</f>
        <v>0</v>
      </c>
      <c r="BI99" s="169">
        <f>IF(N99="nulová",J99,0)</f>
        <v>0</v>
      </c>
      <c r="BJ99" s="23" t="s">
        <v>77</v>
      </c>
      <c r="BK99" s="169">
        <f>ROUND(I99*H99,2)</f>
        <v>2333.83</v>
      </c>
      <c r="BL99" s="23" t="s">
        <v>146</v>
      </c>
      <c r="BM99" s="23" t="s">
        <v>339</v>
      </c>
    </row>
    <row r="100" spans="2:65" s="1" customFormat="1" ht="16.5" customHeight="1">
      <c r="B100" s="158"/>
      <c r="C100" s="159" t="s">
        <v>340</v>
      </c>
      <c r="D100" s="159" t="s">
        <v>142</v>
      </c>
      <c r="E100" s="160" t="s">
        <v>341</v>
      </c>
      <c r="F100" s="161" t="s">
        <v>342</v>
      </c>
      <c r="G100" s="162" t="s">
        <v>145</v>
      </c>
      <c r="H100" s="163">
        <v>0.70599999999999996</v>
      </c>
      <c r="I100" s="164">
        <v>28000</v>
      </c>
      <c r="J100" s="164">
        <f>ROUND(I100*H100,2)</f>
        <v>19768</v>
      </c>
      <c r="K100" s="161" t="s">
        <v>194</v>
      </c>
      <c r="L100" s="37"/>
      <c r="M100" s="165" t="s">
        <v>5</v>
      </c>
      <c r="N100" s="166" t="s">
        <v>41</v>
      </c>
      <c r="O100" s="167">
        <v>0</v>
      </c>
      <c r="P100" s="167">
        <f>O100*H100</f>
        <v>0</v>
      </c>
      <c r="Q100" s="167">
        <v>1.06277</v>
      </c>
      <c r="R100" s="167">
        <f>Q100*H100</f>
        <v>0.75031561999999996</v>
      </c>
      <c r="S100" s="167">
        <v>0</v>
      </c>
      <c r="T100" s="168">
        <f>S100*H100</f>
        <v>0</v>
      </c>
      <c r="AR100" s="23" t="s">
        <v>146</v>
      </c>
      <c r="AT100" s="23" t="s">
        <v>142</v>
      </c>
      <c r="AU100" s="23" t="s">
        <v>79</v>
      </c>
      <c r="AY100" s="23" t="s">
        <v>139</v>
      </c>
      <c r="BE100" s="169">
        <f>IF(N100="základní",J100,0)</f>
        <v>19768</v>
      </c>
      <c r="BF100" s="169">
        <f>IF(N100="snížená",J100,0)</f>
        <v>0</v>
      </c>
      <c r="BG100" s="169">
        <f>IF(N100="zákl. přenesená",J100,0)</f>
        <v>0</v>
      </c>
      <c r="BH100" s="169">
        <f>IF(N100="sníž. přenesená",J100,0)</f>
        <v>0</v>
      </c>
      <c r="BI100" s="169">
        <f>IF(N100="nulová",J100,0)</f>
        <v>0</v>
      </c>
      <c r="BJ100" s="23" t="s">
        <v>77</v>
      </c>
      <c r="BK100" s="169">
        <f>ROUND(I100*H100,2)</f>
        <v>19768</v>
      </c>
      <c r="BL100" s="23" t="s">
        <v>146</v>
      </c>
      <c r="BM100" s="23" t="s">
        <v>343</v>
      </c>
    </row>
    <row r="101" spans="2:65" s="12" customFormat="1">
      <c r="B101" s="170"/>
      <c r="D101" s="171" t="s">
        <v>148</v>
      </c>
      <c r="E101" s="172" t="s">
        <v>5</v>
      </c>
      <c r="F101" s="173" t="s">
        <v>344</v>
      </c>
      <c r="H101" s="174">
        <v>0.71699999999999997</v>
      </c>
      <c r="L101" s="170"/>
      <c r="M101" s="175"/>
      <c r="N101" s="176"/>
      <c r="O101" s="176"/>
      <c r="P101" s="176"/>
      <c r="Q101" s="176"/>
      <c r="R101" s="176"/>
      <c r="S101" s="176"/>
      <c r="T101" s="177"/>
      <c r="AT101" s="172" t="s">
        <v>148</v>
      </c>
      <c r="AU101" s="172" t="s">
        <v>79</v>
      </c>
      <c r="AV101" s="12" t="s">
        <v>79</v>
      </c>
      <c r="AW101" s="12" t="s">
        <v>33</v>
      </c>
      <c r="AX101" s="12" t="s">
        <v>70</v>
      </c>
      <c r="AY101" s="172" t="s">
        <v>139</v>
      </c>
    </row>
    <row r="102" spans="2:65" s="12" customFormat="1">
      <c r="B102" s="170"/>
      <c r="D102" s="171" t="s">
        <v>148</v>
      </c>
      <c r="E102" s="172" t="s">
        <v>5</v>
      </c>
      <c r="F102" s="173" t="s">
        <v>345</v>
      </c>
      <c r="H102" s="174">
        <v>0.27200000000000002</v>
      </c>
      <c r="L102" s="170"/>
      <c r="M102" s="175"/>
      <c r="N102" s="176"/>
      <c r="O102" s="176"/>
      <c r="P102" s="176"/>
      <c r="Q102" s="176"/>
      <c r="R102" s="176"/>
      <c r="S102" s="176"/>
      <c r="T102" s="177"/>
      <c r="AT102" s="172" t="s">
        <v>148</v>
      </c>
      <c r="AU102" s="172" t="s">
        <v>79</v>
      </c>
      <c r="AV102" s="12" t="s">
        <v>79</v>
      </c>
      <c r="AW102" s="12" t="s">
        <v>33</v>
      </c>
      <c r="AX102" s="12" t="s">
        <v>70</v>
      </c>
      <c r="AY102" s="172" t="s">
        <v>139</v>
      </c>
    </row>
    <row r="103" spans="2:65" s="12" customFormat="1">
      <c r="B103" s="170"/>
      <c r="D103" s="171" t="s">
        <v>148</v>
      </c>
      <c r="E103" s="172" t="s">
        <v>5</v>
      </c>
      <c r="F103" s="173" t="s">
        <v>346</v>
      </c>
      <c r="H103" s="174">
        <v>-0.28299999999999997</v>
      </c>
      <c r="L103" s="170"/>
      <c r="M103" s="175"/>
      <c r="N103" s="176"/>
      <c r="O103" s="176"/>
      <c r="P103" s="176"/>
      <c r="Q103" s="176"/>
      <c r="R103" s="176"/>
      <c r="S103" s="176"/>
      <c r="T103" s="177"/>
      <c r="AT103" s="172" t="s">
        <v>148</v>
      </c>
      <c r="AU103" s="172" t="s">
        <v>79</v>
      </c>
      <c r="AV103" s="12" t="s">
        <v>79</v>
      </c>
      <c r="AW103" s="12" t="s">
        <v>33</v>
      </c>
      <c r="AX103" s="12" t="s">
        <v>70</v>
      </c>
      <c r="AY103" s="172" t="s">
        <v>139</v>
      </c>
    </row>
    <row r="104" spans="2:65" s="13" customFormat="1">
      <c r="B104" s="178"/>
      <c r="D104" s="171" t="s">
        <v>148</v>
      </c>
      <c r="E104" s="179" t="s">
        <v>5</v>
      </c>
      <c r="F104" s="180" t="s">
        <v>347</v>
      </c>
      <c r="H104" s="181">
        <v>0.70599999999999996</v>
      </c>
      <c r="L104" s="178"/>
      <c r="M104" s="182"/>
      <c r="N104" s="183"/>
      <c r="O104" s="183"/>
      <c r="P104" s="183"/>
      <c r="Q104" s="183"/>
      <c r="R104" s="183"/>
      <c r="S104" s="183"/>
      <c r="T104" s="184"/>
      <c r="AT104" s="179" t="s">
        <v>148</v>
      </c>
      <c r="AU104" s="179" t="s">
        <v>79</v>
      </c>
      <c r="AV104" s="13" t="s">
        <v>146</v>
      </c>
      <c r="AW104" s="13" t="s">
        <v>33</v>
      </c>
      <c r="AX104" s="13" t="s">
        <v>77</v>
      </c>
      <c r="AY104" s="179" t="s">
        <v>139</v>
      </c>
    </row>
    <row r="105" spans="2:65" s="1" customFormat="1" ht="16.5" customHeight="1">
      <c r="B105" s="158"/>
      <c r="C105" s="159" t="s">
        <v>348</v>
      </c>
      <c r="D105" s="159" t="s">
        <v>142</v>
      </c>
      <c r="E105" s="160" t="s">
        <v>349</v>
      </c>
      <c r="F105" s="161" t="s">
        <v>350</v>
      </c>
      <c r="G105" s="162" t="s">
        <v>173</v>
      </c>
      <c r="H105" s="163">
        <v>3.35</v>
      </c>
      <c r="I105" s="164">
        <v>450</v>
      </c>
      <c r="J105" s="164">
        <f>ROUND(I105*H105,2)</f>
        <v>1507.5</v>
      </c>
      <c r="K105" s="161" t="s">
        <v>194</v>
      </c>
      <c r="L105" s="37"/>
      <c r="M105" s="165" t="s">
        <v>5</v>
      </c>
      <c r="N105" s="166" t="s">
        <v>41</v>
      </c>
      <c r="O105" s="167">
        <v>0</v>
      </c>
      <c r="P105" s="167">
        <f>O105*H105</f>
        <v>0</v>
      </c>
      <c r="Q105" s="167">
        <v>6.6299999999999996E-3</v>
      </c>
      <c r="R105" s="167">
        <f>Q105*H105</f>
        <v>2.2210499999999998E-2</v>
      </c>
      <c r="S105" s="167">
        <v>0</v>
      </c>
      <c r="T105" s="168">
        <f>S105*H105</f>
        <v>0</v>
      </c>
      <c r="AR105" s="23" t="s">
        <v>146</v>
      </c>
      <c r="AT105" s="23" t="s">
        <v>142</v>
      </c>
      <c r="AU105" s="23" t="s">
        <v>79</v>
      </c>
      <c r="AY105" s="23" t="s">
        <v>139</v>
      </c>
      <c r="BE105" s="169">
        <f>IF(N105="základní",J105,0)</f>
        <v>1507.5</v>
      </c>
      <c r="BF105" s="169">
        <f>IF(N105="snížená",J105,0)</f>
        <v>0</v>
      </c>
      <c r="BG105" s="169">
        <f>IF(N105="zákl. přenesená",J105,0)</f>
        <v>0</v>
      </c>
      <c r="BH105" s="169">
        <f>IF(N105="sníž. přenesená",J105,0)</f>
        <v>0</v>
      </c>
      <c r="BI105" s="169">
        <f>IF(N105="nulová",J105,0)</f>
        <v>0</v>
      </c>
      <c r="BJ105" s="23" t="s">
        <v>77</v>
      </c>
      <c r="BK105" s="169">
        <f>ROUND(I105*H105,2)</f>
        <v>1507.5</v>
      </c>
      <c r="BL105" s="23" t="s">
        <v>146</v>
      </c>
      <c r="BM105" s="23" t="s">
        <v>351</v>
      </c>
    </row>
    <row r="106" spans="2:65" s="12" customFormat="1">
      <c r="B106" s="170"/>
      <c r="D106" s="171" t="s">
        <v>148</v>
      </c>
      <c r="E106" s="172" t="s">
        <v>5</v>
      </c>
      <c r="F106" s="173" t="s">
        <v>352</v>
      </c>
      <c r="H106" s="174">
        <v>3.35</v>
      </c>
      <c r="L106" s="170"/>
      <c r="M106" s="175"/>
      <c r="N106" s="176"/>
      <c r="O106" s="176"/>
      <c r="P106" s="176"/>
      <c r="Q106" s="176"/>
      <c r="R106" s="176"/>
      <c r="S106" s="176"/>
      <c r="T106" s="177"/>
      <c r="AT106" s="172" t="s">
        <v>148</v>
      </c>
      <c r="AU106" s="172" t="s">
        <v>79</v>
      </c>
      <c r="AV106" s="12" t="s">
        <v>79</v>
      </c>
      <c r="AW106" s="12" t="s">
        <v>33</v>
      </c>
      <c r="AX106" s="12" t="s">
        <v>77</v>
      </c>
      <c r="AY106" s="172" t="s">
        <v>139</v>
      </c>
    </row>
    <row r="107" spans="2:65" s="1" customFormat="1" ht="16.5" customHeight="1">
      <c r="B107" s="158"/>
      <c r="C107" s="159" t="s">
        <v>353</v>
      </c>
      <c r="D107" s="159" t="s">
        <v>142</v>
      </c>
      <c r="E107" s="160" t="s">
        <v>354</v>
      </c>
      <c r="F107" s="161" t="s">
        <v>355</v>
      </c>
      <c r="G107" s="162" t="s">
        <v>173</v>
      </c>
      <c r="H107" s="163">
        <v>3.35</v>
      </c>
      <c r="I107" s="164">
        <v>100</v>
      </c>
      <c r="J107" s="164">
        <f>ROUND(I107*H107,2)</f>
        <v>335</v>
      </c>
      <c r="K107" s="161" t="s">
        <v>194</v>
      </c>
      <c r="L107" s="37"/>
      <c r="M107" s="165" t="s">
        <v>5</v>
      </c>
      <c r="N107" s="166" t="s">
        <v>41</v>
      </c>
      <c r="O107" s="167">
        <v>0</v>
      </c>
      <c r="P107" s="167">
        <f>O107*H107</f>
        <v>0</v>
      </c>
      <c r="Q107" s="167">
        <v>0</v>
      </c>
      <c r="R107" s="167">
        <f>Q107*H107</f>
        <v>0</v>
      </c>
      <c r="S107" s="167">
        <v>0</v>
      </c>
      <c r="T107" s="168">
        <f>S107*H107</f>
        <v>0</v>
      </c>
      <c r="AR107" s="23" t="s">
        <v>146</v>
      </c>
      <c r="AT107" s="23" t="s">
        <v>142</v>
      </c>
      <c r="AU107" s="23" t="s">
        <v>79</v>
      </c>
      <c r="AY107" s="23" t="s">
        <v>139</v>
      </c>
      <c r="BE107" s="169">
        <f>IF(N107="základní",J107,0)</f>
        <v>335</v>
      </c>
      <c r="BF107" s="169">
        <f>IF(N107="snížená",J107,0)</f>
        <v>0</v>
      </c>
      <c r="BG107" s="169">
        <f>IF(N107="zákl. přenesená",J107,0)</f>
        <v>0</v>
      </c>
      <c r="BH107" s="169">
        <f>IF(N107="sníž. přenesená",J107,0)</f>
        <v>0</v>
      </c>
      <c r="BI107" s="169">
        <f>IF(N107="nulová",J107,0)</f>
        <v>0</v>
      </c>
      <c r="BJ107" s="23" t="s">
        <v>77</v>
      </c>
      <c r="BK107" s="169">
        <f>ROUND(I107*H107,2)</f>
        <v>335</v>
      </c>
      <c r="BL107" s="23" t="s">
        <v>146</v>
      </c>
      <c r="BM107" s="23" t="s">
        <v>356</v>
      </c>
    </row>
    <row r="108" spans="2:65" s="1" customFormat="1" ht="25.5" customHeight="1">
      <c r="B108" s="158"/>
      <c r="C108" s="159" t="s">
        <v>357</v>
      </c>
      <c r="D108" s="159" t="s">
        <v>142</v>
      </c>
      <c r="E108" s="160" t="s">
        <v>358</v>
      </c>
      <c r="F108" s="161" t="s">
        <v>359</v>
      </c>
      <c r="G108" s="162" t="s">
        <v>173</v>
      </c>
      <c r="H108" s="163">
        <v>2.0099999999999998</v>
      </c>
      <c r="I108" s="164">
        <v>450</v>
      </c>
      <c r="J108" s="164">
        <f>ROUND(I108*H108,2)</f>
        <v>904.5</v>
      </c>
      <c r="K108" s="161" t="s">
        <v>194</v>
      </c>
      <c r="L108" s="37"/>
      <c r="M108" s="165" t="s">
        <v>5</v>
      </c>
      <c r="N108" s="166" t="s">
        <v>41</v>
      </c>
      <c r="O108" s="167">
        <v>0</v>
      </c>
      <c r="P108" s="167">
        <f>O108*H108</f>
        <v>0</v>
      </c>
      <c r="Q108" s="167">
        <v>1.34E-3</v>
      </c>
      <c r="R108" s="167">
        <f>Q108*H108</f>
        <v>2.6933999999999999E-3</v>
      </c>
      <c r="S108" s="167">
        <v>0</v>
      </c>
      <c r="T108" s="168">
        <f>S108*H108</f>
        <v>0</v>
      </c>
      <c r="AR108" s="23" t="s">
        <v>146</v>
      </c>
      <c r="AT108" s="23" t="s">
        <v>142</v>
      </c>
      <c r="AU108" s="23" t="s">
        <v>79</v>
      </c>
      <c r="AY108" s="23" t="s">
        <v>139</v>
      </c>
      <c r="BE108" s="169">
        <f>IF(N108="základní",J108,0)</f>
        <v>904.5</v>
      </c>
      <c r="BF108" s="169">
        <f>IF(N108="snížená",J108,0)</f>
        <v>0</v>
      </c>
      <c r="BG108" s="169">
        <f>IF(N108="zákl. přenesená",J108,0)</f>
        <v>0</v>
      </c>
      <c r="BH108" s="169">
        <f>IF(N108="sníž. přenesená",J108,0)</f>
        <v>0</v>
      </c>
      <c r="BI108" s="169">
        <f>IF(N108="nulová",J108,0)</f>
        <v>0</v>
      </c>
      <c r="BJ108" s="23" t="s">
        <v>77</v>
      </c>
      <c r="BK108" s="169">
        <f>ROUND(I108*H108,2)</f>
        <v>904.5</v>
      </c>
      <c r="BL108" s="23" t="s">
        <v>146</v>
      </c>
      <c r="BM108" s="23" t="s">
        <v>360</v>
      </c>
    </row>
    <row r="109" spans="2:65" s="12" customFormat="1">
      <c r="B109" s="170"/>
      <c r="D109" s="171" t="s">
        <v>148</v>
      </c>
      <c r="E109" s="172" t="s">
        <v>5</v>
      </c>
      <c r="F109" s="173" t="s">
        <v>361</v>
      </c>
      <c r="H109" s="174">
        <v>2.0099999999999998</v>
      </c>
      <c r="L109" s="170"/>
      <c r="M109" s="175"/>
      <c r="N109" s="176"/>
      <c r="O109" s="176"/>
      <c r="P109" s="176"/>
      <c r="Q109" s="176"/>
      <c r="R109" s="176"/>
      <c r="S109" s="176"/>
      <c r="T109" s="177"/>
      <c r="AT109" s="172" t="s">
        <v>148</v>
      </c>
      <c r="AU109" s="172" t="s">
        <v>79</v>
      </c>
      <c r="AV109" s="12" t="s">
        <v>79</v>
      </c>
      <c r="AW109" s="12" t="s">
        <v>33</v>
      </c>
      <c r="AX109" s="12" t="s">
        <v>77</v>
      </c>
      <c r="AY109" s="172" t="s">
        <v>139</v>
      </c>
    </row>
    <row r="110" spans="2:65" s="1" customFormat="1" ht="25.5" customHeight="1">
      <c r="B110" s="158"/>
      <c r="C110" s="159" t="s">
        <v>362</v>
      </c>
      <c r="D110" s="159" t="s">
        <v>142</v>
      </c>
      <c r="E110" s="160" t="s">
        <v>363</v>
      </c>
      <c r="F110" s="161" t="s">
        <v>364</v>
      </c>
      <c r="G110" s="162" t="s">
        <v>173</v>
      </c>
      <c r="H110" s="163">
        <v>2.0099999999999998</v>
      </c>
      <c r="I110" s="164">
        <v>60</v>
      </c>
      <c r="J110" s="164">
        <f>ROUND(I110*H110,2)</f>
        <v>120.6</v>
      </c>
      <c r="K110" s="161" t="s">
        <v>194</v>
      </c>
      <c r="L110" s="37"/>
      <c r="M110" s="165" t="s">
        <v>5</v>
      </c>
      <c r="N110" s="166" t="s">
        <v>41</v>
      </c>
      <c r="O110" s="167">
        <v>0</v>
      </c>
      <c r="P110" s="167">
        <f>O110*H110</f>
        <v>0</v>
      </c>
      <c r="Q110" s="167">
        <v>0</v>
      </c>
      <c r="R110" s="167">
        <f>Q110*H110</f>
        <v>0</v>
      </c>
      <c r="S110" s="167">
        <v>0</v>
      </c>
      <c r="T110" s="168">
        <f>S110*H110</f>
        <v>0</v>
      </c>
      <c r="AR110" s="23" t="s">
        <v>146</v>
      </c>
      <c r="AT110" s="23" t="s">
        <v>142</v>
      </c>
      <c r="AU110" s="23" t="s">
        <v>79</v>
      </c>
      <c r="AY110" s="23" t="s">
        <v>139</v>
      </c>
      <c r="BE110" s="169">
        <f>IF(N110="základní",J110,0)</f>
        <v>120.6</v>
      </c>
      <c r="BF110" s="169">
        <f>IF(N110="snížená",J110,0)</f>
        <v>0</v>
      </c>
      <c r="BG110" s="169">
        <f>IF(N110="zákl. přenesená",J110,0)</f>
        <v>0</v>
      </c>
      <c r="BH110" s="169">
        <f>IF(N110="sníž. přenesená",J110,0)</f>
        <v>0</v>
      </c>
      <c r="BI110" s="169">
        <f>IF(N110="nulová",J110,0)</f>
        <v>0</v>
      </c>
      <c r="BJ110" s="23" t="s">
        <v>77</v>
      </c>
      <c r="BK110" s="169">
        <f>ROUND(I110*H110,2)</f>
        <v>120.6</v>
      </c>
      <c r="BL110" s="23" t="s">
        <v>146</v>
      </c>
      <c r="BM110" s="23" t="s">
        <v>365</v>
      </c>
    </row>
    <row r="111" spans="2:65" s="1" customFormat="1" ht="25.5" customHeight="1">
      <c r="B111" s="158"/>
      <c r="C111" s="159" t="s">
        <v>366</v>
      </c>
      <c r="D111" s="159" t="s">
        <v>142</v>
      </c>
      <c r="E111" s="160" t="s">
        <v>367</v>
      </c>
      <c r="F111" s="161" t="s">
        <v>368</v>
      </c>
      <c r="G111" s="162" t="s">
        <v>145</v>
      </c>
      <c r="H111" s="163">
        <v>5.7000000000000002E-2</v>
      </c>
      <c r="I111" s="164">
        <v>39300</v>
      </c>
      <c r="J111" s="164">
        <f>ROUND(I111*H111,2)</f>
        <v>2240.1</v>
      </c>
      <c r="K111" s="161" t="s">
        <v>194</v>
      </c>
      <c r="L111" s="37"/>
      <c r="M111" s="165" t="s">
        <v>5</v>
      </c>
      <c r="N111" s="166" t="s">
        <v>41</v>
      </c>
      <c r="O111" s="167">
        <v>37.673000000000002</v>
      </c>
      <c r="P111" s="167">
        <f>O111*H111</f>
        <v>2.1473610000000001</v>
      </c>
      <c r="Q111" s="167">
        <v>1.05464</v>
      </c>
      <c r="R111" s="167">
        <f>Q111*H111</f>
        <v>6.0114480000000005E-2</v>
      </c>
      <c r="S111" s="167">
        <v>0</v>
      </c>
      <c r="T111" s="168">
        <f>S111*H111</f>
        <v>0</v>
      </c>
      <c r="AR111" s="23" t="s">
        <v>146</v>
      </c>
      <c r="AT111" s="23" t="s">
        <v>142</v>
      </c>
      <c r="AU111" s="23" t="s">
        <v>79</v>
      </c>
      <c r="AY111" s="23" t="s">
        <v>139</v>
      </c>
      <c r="BE111" s="169">
        <f>IF(N111="základní",J111,0)</f>
        <v>2240.1</v>
      </c>
      <c r="BF111" s="169">
        <f>IF(N111="snížená",J111,0)</f>
        <v>0</v>
      </c>
      <c r="BG111" s="169">
        <f>IF(N111="zákl. přenesená",J111,0)</f>
        <v>0</v>
      </c>
      <c r="BH111" s="169">
        <f>IF(N111="sníž. přenesená",J111,0)</f>
        <v>0</v>
      </c>
      <c r="BI111" s="169">
        <f>IF(N111="nulová",J111,0)</f>
        <v>0</v>
      </c>
      <c r="BJ111" s="23" t="s">
        <v>77</v>
      </c>
      <c r="BK111" s="169">
        <f>ROUND(I111*H111,2)</f>
        <v>2240.1</v>
      </c>
      <c r="BL111" s="23" t="s">
        <v>146</v>
      </c>
      <c r="BM111" s="23" t="s">
        <v>369</v>
      </c>
    </row>
    <row r="112" spans="2:65" s="12" customFormat="1" ht="27">
      <c r="B112" s="170"/>
      <c r="D112" s="171" t="s">
        <v>148</v>
      </c>
      <c r="E112" s="172" t="s">
        <v>5</v>
      </c>
      <c r="F112" s="173" t="s">
        <v>370</v>
      </c>
      <c r="H112" s="174">
        <v>5.7000000000000002E-2</v>
      </c>
      <c r="L112" s="170"/>
      <c r="M112" s="175"/>
      <c r="N112" s="176"/>
      <c r="O112" s="176"/>
      <c r="P112" s="176"/>
      <c r="Q112" s="176"/>
      <c r="R112" s="176"/>
      <c r="S112" s="176"/>
      <c r="T112" s="177"/>
      <c r="AT112" s="172" t="s">
        <v>148</v>
      </c>
      <c r="AU112" s="172" t="s">
        <v>79</v>
      </c>
      <c r="AV112" s="12" t="s">
        <v>79</v>
      </c>
      <c r="AW112" s="12" t="s">
        <v>33</v>
      </c>
      <c r="AX112" s="12" t="s">
        <v>77</v>
      </c>
      <c r="AY112" s="172" t="s">
        <v>139</v>
      </c>
    </row>
    <row r="113" spans="2:65" s="1" customFormat="1" ht="25.5" customHeight="1">
      <c r="B113" s="158"/>
      <c r="C113" s="159" t="s">
        <v>371</v>
      </c>
      <c r="D113" s="159" t="s">
        <v>142</v>
      </c>
      <c r="E113" s="160" t="s">
        <v>372</v>
      </c>
      <c r="F113" s="161" t="s">
        <v>373</v>
      </c>
      <c r="G113" s="162" t="s">
        <v>145</v>
      </c>
      <c r="H113" s="163">
        <v>3.3000000000000002E-2</v>
      </c>
      <c r="I113" s="164">
        <v>8000</v>
      </c>
      <c r="J113" s="164">
        <f>ROUND(I113*H113,2)</f>
        <v>264</v>
      </c>
      <c r="K113" s="161" t="s">
        <v>194</v>
      </c>
      <c r="L113" s="37"/>
      <c r="M113" s="165" t="s">
        <v>5</v>
      </c>
      <c r="N113" s="166" t="s">
        <v>41</v>
      </c>
      <c r="O113" s="167">
        <v>0</v>
      </c>
      <c r="P113" s="167">
        <f>O113*H113</f>
        <v>0</v>
      </c>
      <c r="Q113" s="167">
        <v>1.9539999999999998E-2</v>
      </c>
      <c r="R113" s="167">
        <f>Q113*H113</f>
        <v>6.4481999999999994E-4</v>
      </c>
      <c r="S113" s="167">
        <v>0</v>
      </c>
      <c r="T113" s="168">
        <f>S113*H113</f>
        <v>0</v>
      </c>
      <c r="AR113" s="23" t="s">
        <v>146</v>
      </c>
      <c r="AT113" s="23" t="s">
        <v>142</v>
      </c>
      <c r="AU113" s="23" t="s">
        <v>79</v>
      </c>
      <c r="AY113" s="23" t="s">
        <v>139</v>
      </c>
      <c r="BE113" s="169">
        <f>IF(N113="základní",J113,0)</f>
        <v>264</v>
      </c>
      <c r="BF113" s="169">
        <f>IF(N113="snížená",J113,0)</f>
        <v>0</v>
      </c>
      <c r="BG113" s="169">
        <f>IF(N113="zákl. přenesená",J113,0)</f>
        <v>0</v>
      </c>
      <c r="BH113" s="169">
        <f>IF(N113="sníž. přenesená",J113,0)</f>
        <v>0</v>
      </c>
      <c r="BI113" s="169">
        <f>IF(N113="nulová",J113,0)</f>
        <v>0</v>
      </c>
      <c r="BJ113" s="23" t="s">
        <v>77</v>
      </c>
      <c r="BK113" s="169">
        <f>ROUND(I113*H113,2)</f>
        <v>264</v>
      </c>
      <c r="BL113" s="23" t="s">
        <v>146</v>
      </c>
      <c r="BM113" s="23" t="s">
        <v>374</v>
      </c>
    </row>
    <row r="114" spans="2:65" s="12" customFormat="1">
      <c r="B114" s="170"/>
      <c r="D114" s="171" t="s">
        <v>148</v>
      </c>
      <c r="E114" s="172" t="s">
        <v>5</v>
      </c>
      <c r="F114" s="173" t="s">
        <v>375</v>
      </c>
      <c r="H114" s="174">
        <v>-1.7999999999999999E-2</v>
      </c>
      <c r="L114" s="170"/>
      <c r="M114" s="175"/>
      <c r="N114" s="176"/>
      <c r="O114" s="176"/>
      <c r="P114" s="176"/>
      <c r="Q114" s="176"/>
      <c r="R114" s="176"/>
      <c r="S114" s="176"/>
      <c r="T114" s="177"/>
      <c r="AT114" s="172" t="s">
        <v>148</v>
      </c>
      <c r="AU114" s="172" t="s">
        <v>79</v>
      </c>
      <c r="AV114" s="12" t="s">
        <v>79</v>
      </c>
      <c r="AW114" s="12" t="s">
        <v>33</v>
      </c>
      <c r="AX114" s="12" t="s">
        <v>70</v>
      </c>
      <c r="AY114" s="172" t="s">
        <v>139</v>
      </c>
    </row>
    <row r="115" spans="2:65" s="12" customFormat="1">
      <c r="B115" s="170"/>
      <c r="D115" s="171" t="s">
        <v>148</v>
      </c>
      <c r="E115" s="172" t="s">
        <v>5</v>
      </c>
      <c r="F115" s="173" t="s">
        <v>376</v>
      </c>
      <c r="H115" s="174">
        <v>5.0999999999999997E-2</v>
      </c>
      <c r="L115" s="170"/>
      <c r="M115" s="175"/>
      <c r="N115" s="176"/>
      <c r="O115" s="176"/>
      <c r="P115" s="176"/>
      <c r="Q115" s="176"/>
      <c r="R115" s="176"/>
      <c r="S115" s="176"/>
      <c r="T115" s="177"/>
      <c r="AT115" s="172" t="s">
        <v>148</v>
      </c>
      <c r="AU115" s="172" t="s">
        <v>79</v>
      </c>
      <c r="AV115" s="12" t="s">
        <v>79</v>
      </c>
      <c r="AW115" s="12" t="s">
        <v>33</v>
      </c>
      <c r="AX115" s="12" t="s">
        <v>70</v>
      </c>
      <c r="AY115" s="172" t="s">
        <v>139</v>
      </c>
    </row>
    <row r="116" spans="2:65" s="13" customFormat="1">
      <c r="B116" s="178"/>
      <c r="D116" s="171" t="s">
        <v>148</v>
      </c>
      <c r="E116" s="179" t="s">
        <v>5</v>
      </c>
      <c r="F116" s="180" t="s">
        <v>150</v>
      </c>
      <c r="H116" s="181">
        <v>3.3000000000000002E-2</v>
      </c>
      <c r="L116" s="178"/>
      <c r="M116" s="182"/>
      <c r="N116" s="183"/>
      <c r="O116" s="183"/>
      <c r="P116" s="183"/>
      <c r="Q116" s="183"/>
      <c r="R116" s="183"/>
      <c r="S116" s="183"/>
      <c r="T116" s="184"/>
      <c r="AT116" s="179" t="s">
        <v>148</v>
      </c>
      <c r="AU116" s="179" t="s">
        <v>79</v>
      </c>
      <c r="AV116" s="13" t="s">
        <v>146</v>
      </c>
      <c r="AW116" s="13" t="s">
        <v>33</v>
      </c>
      <c r="AX116" s="13" t="s">
        <v>77</v>
      </c>
      <c r="AY116" s="179" t="s">
        <v>139</v>
      </c>
    </row>
    <row r="117" spans="2:65" s="1" customFormat="1" ht="16.5" customHeight="1">
      <c r="B117" s="158"/>
      <c r="C117" s="185" t="s">
        <v>377</v>
      </c>
      <c r="D117" s="185" t="s">
        <v>170</v>
      </c>
      <c r="E117" s="186" t="s">
        <v>378</v>
      </c>
      <c r="F117" s="187" t="s">
        <v>379</v>
      </c>
      <c r="G117" s="188" t="s">
        <v>145</v>
      </c>
      <c r="H117" s="189">
        <v>3.5000000000000003E-2</v>
      </c>
      <c r="I117" s="190">
        <v>22000</v>
      </c>
      <c r="J117" s="190">
        <f>ROUND(I117*H117,2)</f>
        <v>770</v>
      </c>
      <c r="K117" s="187" t="s">
        <v>194</v>
      </c>
      <c r="L117" s="191"/>
      <c r="M117" s="192" t="s">
        <v>5</v>
      </c>
      <c r="N117" s="193" t="s">
        <v>41</v>
      </c>
      <c r="O117" s="167">
        <v>0</v>
      </c>
      <c r="P117" s="167">
        <f>O117*H117</f>
        <v>0</v>
      </c>
      <c r="Q117" s="167">
        <v>1</v>
      </c>
      <c r="R117" s="167">
        <f>Q117*H117</f>
        <v>3.5000000000000003E-2</v>
      </c>
      <c r="S117" s="167">
        <v>0</v>
      </c>
      <c r="T117" s="168">
        <f>S117*H117</f>
        <v>0</v>
      </c>
      <c r="AR117" s="23" t="s">
        <v>270</v>
      </c>
      <c r="AT117" s="23" t="s">
        <v>170</v>
      </c>
      <c r="AU117" s="23" t="s">
        <v>79</v>
      </c>
      <c r="AY117" s="23" t="s">
        <v>139</v>
      </c>
      <c r="BE117" s="169">
        <f>IF(N117="základní",J117,0)</f>
        <v>770</v>
      </c>
      <c r="BF117" s="169">
        <f>IF(N117="snížená",J117,0)</f>
        <v>0</v>
      </c>
      <c r="BG117" s="169">
        <f>IF(N117="zákl. přenesená",J117,0)</f>
        <v>0</v>
      </c>
      <c r="BH117" s="169">
        <f>IF(N117="sníž. přenesená",J117,0)</f>
        <v>0</v>
      </c>
      <c r="BI117" s="169">
        <f>IF(N117="nulová",J117,0)</f>
        <v>0</v>
      </c>
      <c r="BJ117" s="23" t="s">
        <v>77</v>
      </c>
      <c r="BK117" s="169">
        <f>ROUND(I117*H117,2)</f>
        <v>770</v>
      </c>
      <c r="BL117" s="23" t="s">
        <v>146</v>
      </c>
      <c r="BM117" s="23" t="s">
        <v>380</v>
      </c>
    </row>
    <row r="118" spans="2:65" s="12" customFormat="1">
      <c r="B118" s="170"/>
      <c r="D118" s="171" t="s">
        <v>148</v>
      </c>
      <c r="E118" s="172" t="s">
        <v>5</v>
      </c>
      <c r="F118" s="173" t="s">
        <v>381</v>
      </c>
      <c r="H118" s="174">
        <v>3.5000000000000003E-2</v>
      </c>
      <c r="L118" s="170"/>
      <c r="M118" s="175"/>
      <c r="N118" s="176"/>
      <c r="O118" s="176"/>
      <c r="P118" s="176"/>
      <c r="Q118" s="176"/>
      <c r="R118" s="176"/>
      <c r="S118" s="176"/>
      <c r="T118" s="177"/>
      <c r="AT118" s="172" t="s">
        <v>148</v>
      </c>
      <c r="AU118" s="172" t="s">
        <v>79</v>
      </c>
      <c r="AV118" s="12" t="s">
        <v>79</v>
      </c>
      <c r="AW118" s="12" t="s">
        <v>33</v>
      </c>
      <c r="AX118" s="12" t="s">
        <v>77</v>
      </c>
      <c r="AY118" s="172" t="s">
        <v>139</v>
      </c>
    </row>
    <row r="119" spans="2:65" s="11" customFormat="1" ht="29.85" customHeight="1">
      <c r="B119" s="146"/>
      <c r="D119" s="147" t="s">
        <v>69</v>
      </c>
      <c r="E119" s="156" t="s">
        <v>151</v>
      </c>
      <c r="F119" s="156" t="s">
        <v>152</v>
      </c>
      <c r="J119" s="157">
        <f>BK119</f>
        <v>2755</v>
      </c>
      <c r="L119" s="146"/>
      <c r="M119" s="150"/>
      <c r="N119" s="151"/>
      <c r="O119" s="151"/>
      <c r="P119" s="152">
        <f>P120</f>
        <v>0</v>
      </c>
      <c r="Q119" s="151"/>
      <c r="R119" s="152">
        <f>R120</f>
        <v>0</v>
      </c>
      <c r="S119" s="151"/>
      <c r="T119" s="153">
        <f>T120</f>
        <v>0</v>
      </c>
      <c r="AR119" s="147" t="s">
        <v>77</v>
      </c>
      <c r="AT119" s="154" t="s">
        <v>69</v>
      </c>
      <c r="AU119" s="154" t="s">
        <v>77</v>
      </c>
      <c r="AY119" s="147" t="s">
        <v>139</v>
      </c>
      <c r="BK119" s="155">
        <f>BK120</f>
        <v>2755</v>
      </c>
    </row>
    <row r="120" spans="2:65" s="1" customFormat="1" ht="16.5" customHeight="1">
      <c r="B120" s="158"/>
      <c r="C120" s="159" t="s">
        <v>153</v>
      </c>
      <c r="D120" s="159" t="s">
        <v>142</v>
      </c>
      <c r="E120" s="160" t="s">
        <v>154</v>
      </c>
      <c r="F120" s="161" t="s">
        <v>155</v>
      </c>
      <c r="G120" s="162" t="s">
        <v>145</v>
      </c>
      <c r="H120" s="163">
        <v>5.51</v>
      </c>
      <c r="I120" s="164">
        <v>500</v>
      </c>
      <c r="J120" s="164">
        <f>ROUND(I120*H120,2)</f>
        <v>2755</v>
      </c>
      <c r="K120" s="161" t="s">
        <v>194</v>
      </c>
      <c r="L120" s="37"/>
      <c r="M120" s="165" t="s">
        <v>5</v>
      </c>
      <c r="N120" s="194" t="s">
        <v>41</v>
      </c>
      <c r="O120" s="195">
        <v>0</v>
      </c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AR120" s="23" t="s">
        <v>146</v>
      </c>
      <c r="AT120" s="23" t="s">
        <v>142</v>
      </c>
      <c r="AU120" s="23" t="s">
        <v>79</v>
      </c>
      <c r="AY120" s="23" t="s">
        <v>139</v>
      </c>
      <c r="BE120" s="169">
        <f>IF(N120="základní",J120,0)</f>
        <v>2755</v>
      </c>
      <c r="BF120" s="169">
        <f>IF(N120="snížená",J120,0)</f>
        <v>0</v>
      </c>
      <c r="BG120" s="169">
        <f>IF(N120="zákl. přenesená",J120,0)</f>
        <v>0</v>
      </c>
      <c r="BH120" s="169">
        <f>IF(N120="sníž. přenesená",J120,0)</f>
        <v>0</v>
      </c>
      <c r="BI120" s="169">
        <f>IF(N120="nulová",J120,0)</f>
        <v>0</v>
      </c>
      <c r="BJ120" s="23" t="s">
        <v>77</v>
      </c>
      <c r="BK120" s="169">
        <f>ROUND(I120*H120,2)</f>
        <v>2755</v>
      </c>
      <c r="BL120" s="23" t="s">
        <v>146</v>
      </c>
      <c r="BM120" s="23" t="s">
        <v>314</v>
      </c>
    </row>
    <row r="121" spans="2:65" s="1" customFormat="1" ht="6.95" customHeight="1">
      <c r="B121" s="52"/>
      <c r="C121" s="53"/>
      <c r="D121" s="53"/>
      <c r="E121" s="53"/>
      <c r="F121" s="53"/>
      <c r="G121" s="53"/>
      <c r="H121" s="53"/>
      <c r="I121" s="53"/>
      <c r="J121" s="53"/>
      <c r="K121" s="53"/>
      <c r="L121" s="37"/>
    </row>
  </sheetData>
  <autoFilter ref="C84:K120"/>
  <mergeCells count="13">
    <mergeCell ref="E77:H77"/>
    <mergeCell ref="G1:H1"/>
    <mergeCell ref="L2:V2"/>
    <mergeCell ref="E49:H49"/>
    <mergeCell ref="E51:H51"/>
    <mergeCell ref="J55:J56"/>
    <mergeCell ref="E73:H73"/>
    <mergeCell ref="E75:H7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5"/>
  <sheetViews>
    <sheetView showGridLines="0" workbookViewId="0">
      <pane ySplit="1" topLeftCell="A5" activePane="bottomLeft" state="frozen"/>
      <selection pane="bottomLeft" activeCell="J14" sqref="J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02"/>
      <c r="B1" s="16"/>
      <c r="C1" s="16"/>
      <c r="D1" s="17" t="s">
        <v>1</v>
      </c>
      <c r="E1" s="16"/>
      <c r="F1" s="103" t="s">
        <v>102</v>
      </c>
      <c r="G1" s="316" t="s">
        <v>103</v>
      </c>
      <c r="H1" s="316"/>
      <c r="I1" s="16"/>
      <c r="J1" s="103" t="s">
        <v>104</v>
      </c>
      <c r="K1" s="17" t="s">
        <v>105</v>
      </c>
      <c r="L1" s="103" t="s">
        <v>106</v>
      </c>
      <c r="M1" s="103"/>
      <c r="N1" s="103"/>
      <c r="O1" s="103"/>
      <c r="P1" s="103"/>
      <c r="Q1" s="103"/>
      <c r="R1" s="103"/>
      <c r="S1" s="103"/>
      <c r="T1" s="103"/>
      <c r="U1" s="104"/>
      <c r="V1" s="104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0" t="s">
        <v>8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23" t="s">
        <v>96</v>
      </c>
    </row>
    <row r="3" spans="1:70" ht="6.95" customHeight="1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79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28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70" ht="15">
      <c r="B6" s="27"/>
      <c r="C6" s="28"/>
      <c r="D6" s="35" t="s">
        <v>16</v>
      </c>
      <c r="E6" s="28"/>
      <c r="F6" s="28"/>
      <c r="G6" s="28"/>
      <c r="H6" s="28"/>
      <c r="I6" s="28"/>
      <c r="J6" s="28"/>
      <c r="K6" s="30"/>
    </row>
    <row r="7" spans="1:70" ht="16.5" customHeight="1">
      <c r="B7" s="27"/>
      <c r="C7" s="28"/>
      <c r="D7" s="28"/>
      <c r="E7" s="317" t="str">
        <f>'Rekapitulace stavby'!K6</f>
        <v>Stavební úpravy a přístavba komunitního centra BÉTEL</v>
      </c>
      <c r="F7" s="323"/>
      <c r="G7" s="323"/>
      <c r="H7" s="323"/>
      <c r="I7" s="28"/>
      <c r="J7" s="28"/>
      <c r="K7" s="30"/>
    </row>
    <row r="8" spans="1:70" ht="15">
      <c r="B8" s="27"/>
      <c r="C8" s="28"/>
      <c r="D8" s="35" t="s">
        <v>108</v>
      </c>
      <c r="E8" s="28"/>
      <c r="F8" s="28"/>
      <c r="G8" s="28"/>
      <c r="H8" s="28"/>
      <c r="I8" s="28"/>
      <c r="J8" s="28"/>
      <c r="K8" s="30"/>
    </row>
    <row r="9" spans="1:70" s="1" customFormat="1" ht="28.5" customHeight="1">
      <c r="B9" s="37"/>
      <c r="C9" s="38"/>
      <c r="D9" s="38"/>
      <c r="E9" s="317" t="s">
        <v>382</v>
      </c>
      <c r="F9" s="318"/>
      <c r="G9" s="318"/>
      <c r="H9" s="318"/>
      <c r="I9" s="38"/>
      <c r="J9" s="38"/>
      <c r="K9" s="41"/>
    </row>
    <row r="10" spans="1:70" s="1" customFormat="1" ht="15">
      <c r="B10" s="37"/>
      <c r="C10" s="38"/>
      <c r="D10" s="35" t="s">
        <v>110</v>
      </c>
      <c r="E10" s="38"/>
      <c r="F10" s="38"/>
      <c r="G10" s="38"/>
      <c r="H10" s="38"/>
      <c r="I10" s="38"/>
      <c r="J10" s="38"/>
      <c r="K10" s="41"/>
    </row>
    <row r="11" spans="1:70" s="1" customFormat="1" ht="36.950000000000003" customHeight="1">
      <c r="B11" s="37"/>
      <c r="C11" s="38"/>
      <c r="D11" s="38"/>
      <c r="E11" s="319" t="s">
        <v>383</v>
      </c>
      <c r="F11" s="318"/>
      <c r="G11" s="318"/>
      <c r="H11" s="318"/>
      <c r="I11" s="38"/>
      <c r="J11" s="38"/>
      <c r="K11" s="41"/>
    </row>
    <row r="12" spans="1:70" s="1" customFormat="1">
      <c r="B12" s="37"/>
      <c r="C12" s="38"/>
      <c r="D12" s="38"/>
      <c r="E12" s="38"/>
      <c r="F12" s="38"/>
      <c r="G12" s="38"/>
      <c r="H12" s="38"/>
      <c r="I12" s="38"/>
      <c r="J12" s="38"/>
      <c r="K12" s="41"/>
    </row>
    <row r="13" spans="1:70" s="1" customFormat="1" ht="14.45" customHeight="1">
      <c r="B13" s="37"/>
      <c r="C13" s="38"/>
      <c r="D13" s="35" t="s">
        <v>18</v>
      </c>
      <c r="E13" s="38"/>
      <c r="F13" s="33" t="s">
        <v>5</v>
      </c>
      <c r="G13" s="38"/>
      <c r="H13" s="38"/>
      <c r="I13" s="35" t="s">
        <v>19</v>
      </c>
      <c r="J13" s="33" t="s">
        <v>5</v>
      </c>
      <c r="K13" s="41"/>
    </row>
    <row r="14" spans="1:70" s="1" customFormat="1" ht="14.45" customHeight="1">
      <c r="B14" s="37"/>
      <c r="C14" s="38"/>
      <c r="D14" s="35" t="s">
        <v>20</v>
      </c>
      <c r="E14" s="38"/>
      <c r="F14" s="33" t="s">
        <v>21</v>
      </c>
      <c r="G14" s="38"/>
      <c r="H14" s="38"/>
      <c r="I14" s="35" t="s">
        <v>22</v>
      </c>
      <c r="J14" s="334">
        <f>'Rekapitulace stavby'!AN8</f>
        <v>43752</v>
      </c>
      <c r="K14" s="41"/>
    </row>
    <row r="15" spans="1:70" s="1" customFormat="1" ht="10.9" customHeight="1">
      <c r="B15" s="37"/>
      <c r="C15" s="38"/>
      <c r="D15" s="38"/>
      <c r="E15" s="38"/>
      <c r="F15" s="38"/>
      <c r="G15" s="38"/>
      <c r="H15" s="38"/>
      <c r="I15" s="38"/>
      <c r="J15" s="38"/>
      <c r="K15" s="41"/>
    </row>
    <row r="16" spans="1:70" s="1" customFormat="1" ht="14.45" customHeight="1">
      <c r="B16" s="37"/>
      <c r="C16" s="38"/>
      <c r="D16" s="35" t="s">
        <v>23</v>
      </c>
      <c r="E16" s="38"/>
      <c r="F16" s="38"/>
      <c r="G16" s="38"/>
      <c r="H16" s="38"/>
      <c r="I16" s="35" t="s">
        <v>24</v>
      </c>
      <c r="J16" s="33" t="s">
        <v>5</v>
      </c>
      <c r="K16" s="41"/>
    </row>
    <row r="17" spans="2:11" s="1" customFormat="1" ht="18" customHeight="1">
      <c r="B17" s="37"/>
      <c r="C17" s="38"/>
      <c r="D17" s="38"/>
      <c r="E17" s="33" t="s">
        <v>25</v>
      </c>
      <c r="F17" s="38"/>
      <c r="G17" s="38"/>
      <c r="H17" s="38"/>
      <c r="I17" s="35" t="s">
        <v>26</v>
      </c>
      <c r="J17" s="33" t="s">
        <v>5</v>
      </c>
      <c r="K17" s="41"/>
    </row>
    <row r="18" spans="2:11" s="1" customFormat="1" ht="6.95" customHeight="1">
      <c r="B18" s="37"/>
      <c r="C18" s="38"/>
      <c r="D18" s="38"/>
      <c r="E18" s="38"/>
      <c r="F18" s="38"/>
      <c r="G18" s="38"/>
      <c r="H18" s="38"/>
      <c r="I18" s="38"/>
      <c r="J18" s="38"/>
      <c r="K18" s="41"/>
    </row>
    <row r="19" spans="2:11" s="1" customFormat="1" ht="14.45" customHeight="1">
      <c r="B19" s="37"/>
      <c r="C19" s="38"/>
      <c r="D19" s="35" t="s">
        <v>27</v>
      </c>
      <c r="E19" s="38"/>
      <c r="F19" s="38"/>
      <c r="G19" s="38"/>
      <c r="H19" s="38"/>
      <c r="I19" s="35" t="s">
        <v>24</v>
      </c>
      <c r="J19" s="33" t="s">
        <v>28</v>
      </c>
      <c r="K19" s="41"/>
    </row>
    <row r="20" spans="2:11" s="1" customFormat="1" ht="18" customHeight="1">
      <c r="B20" s="37"/>
      <c r="C20" s="38"/>
      <c r="D20" s="38"/>
      <c r="E20" s="33" t="s">
        <v>29</v>
      </c>
      <c r="F20" s="38"/>
      <c r="G20" s="38"/>
      <c r="H20" s="38"/>
      <c r="I20" s="35" t="s">
        <v>26</v>
      </c>
      <c r="J20" s="33" t="s">
        <v>30</v>
      </c>
      <c r="K20" s="41"/>
    </row>
    <row r="21" spans="2:11" s="1" customFormat="1" ht="6.95" customHeight="1">
      <c r="B21" s="37"/>
      <c r="C21" s="38"/>
      <c r="D21" s="38"/>
      <c r="E21" s="38"/>
      <c r="F21" s="38"/>
      <c r="G21" s="38"/>
      <c r="H21" s="38"/>
      <c r="I21" s="38"/>
      <c r="J21" s="38"/>
      <c r="K21" s="41"/>
    </row>
    <row r="22" spans="2:11" s="1" customFormat="1" ht="14.45" customHeight="1">
      <c r="B22" s="37"/>
      <c r="C22" s="38"/>
      <c r="D22" s="35" t="s">
        <v>31</v>
      </c>
      <c r="E22" s="38"/>
      <c r="F22" s="38"/>
      <c r="G22" s="38"/>
      <c r="H22" s="38"/>
      <c r="I22" s="35" t="s">
        <v>24</v>
      </c>
      <c r="J22" s="33" t="s">
        <v>5</v>
      </c>
      <c r="K22" s="41"/>
    </row>
    <row r="23" spans="2:11" s="1" customFormat="1" ht="18" customHeight="1">
      <c r="B23" s="37"/>
      <c r="C23" s="38"/>
      <c r="D23" s="38"/>
      <c r="E23" s="33" t="s">
        <v>32</v>
      </c>
      <c r="F23" s="38"/>
      <c r="G23" s="38"/>
      <c r="H23" s="38"/>
      <c r="I23" s="35" t="s">
        <v>26</v>
      </c>
      <c r="J23" s="33" t="s">
        <v>5</v>
      </c>
      <c r="K23" s="41"/>
    </row>
    <row r="24" spans="2:1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41"/>
    </row>
    <row r="25" spans="2:11" s="1" customFormat="1" ht="14.45" customHeight="1">
      <c r="B25" s="37"/>
      <c r="C25" s="38"/>
      <c r="D25" s="35" t="s">
        <v>34</v>
      </c>
      <c r="E25" s="38"/>
      <c r="F25" s="38"/>
      <c r="G25" s="38"/>
      <c r="H25" s="38"/>
      <c r="I25" s="38"/>
      <c r="J25" s="38"/>
      <c r="K25" s="41"/>
    </row>
    <row r="26" spans="2:11" s="7" customFormat="1" ht="16.5" customHeight="1">
      <c r="B26" s="106"/>
      <c r="C26" s="107"/>
      <c r="D26" s="107"/>
      <c r="E26" s="302" t="s">
        <v>5</v>
      </c>
      <c r="F26" s="302"/>
      <c r="G26" s="302"/>
      <c r="H26" s="302"/>
      <c r="I26" s="107"/>
      <c r="J26" s="107"/>
      <c r="K26" s="108"/>
    </row>
    <row r="27" spans="2:11" s="1" customFormat="1" ht="6.95" customHeight="1">
      <c r="B27" s="37"/>
      <c r="C27" s="38"/>
      <c r="D27" s="38"/>
      <c r="E27" s="38"/>
      <c r="F27" s="38"/>
      <c r="G27" s="38"/>
      <c r="H27" s="38"/>
      <c r="I27" s="38"/>
      <c r="J27" s="38"/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64"/>
      <c r="J28" s="64"/>
      <c r="K28" s="109"/>
    </row>
    <row r="29" spans="2:11" s="1" customFormat="1" ht="25.35" customHeight="1">
      <c r="B29" s="37"/>
      <c r="C29" s="38"/>
      <c r="D29" s="110" t="s">
        <v>36</v>
      </c>
      <c r="E29" s="38"/>
      <c r="F29" s="38"/>
      <c r="G29" s="38"/>
      <c r="H29" s="38"/>
      <c r="I29" s="38"/>
      <c r="J29" s="111">
        <f>ROUND(J90,2)</f>
        <v>-27785.46</v>
      </c>
      <c r="K29" s="41"/>
    </row>
    <row r="30" spans="2:11" s="1" customFormat="1" ht="6.95" customHeight="1">
      <c r="B30" s="37"/>
      <c r="C30" s="38"/>
      <c r="D30" s="64"/>
      <c r="E30" s="64"/>
      <c r="F30" s="64"/>
      <c r="G30" s="64"/>
      <c r="H30" s="64"/>
      <c r="I30" s="64"/>
      <c r="J30" s="64"/>
      <c r="K30" s="109"/>
    </row>
    <row r="31" spans="2:11" s="1" customFormat="1" ht="14.45" customHeight="1">
      <c r="B31" s="37"/>
      <c r="C31" s="38"/>
      <c r="D31" s="38"/>
      <c r="E31" s="38"/>
      <c r="F31" s="42" t="s">
        <v>38</v>
      </c>
      <c r="G31" s="38"/>
      <c r="H31" s="38"/>
      <c r="I31" s="42" t="s">
        <v>37</v>
      </c>
      <c r="J31" s="42" t="s">
        <v>39</v>
      </c>
      <c r="K31" s="41"/>
    </row>
    <row r="32" spans="2:11" s="1" customFormat="1" ht="14.45" customHeight="1">
      <c r="B32" s="37"/>
      <c r="C32" s="38"/>
      <c r="D32" s="45" t="s">
        <v>40</v>
      </c>
      <c r="E32" s="45" t="s">
        <v>41</v>
      </c>
      <c r="F32" s="112">
        <f>ROUND(SUM(BE90:BE124), 2)</f>
        <v>-27785.46</v>
      </c>
      <c r="G32" s="38"/>
      <c r="H32" s="38"/>
      <c r="I32" s="113">
        <v>0.21</v>
      </c>
      <c r="J32" s="112">
        <f>ROUND(ROUND((SUM(BE90:BE124)), 2)*I32, 2)</f>
        <v>-5834.95</v>
      </c>
      <c r="K32" s="41"/>
    </row>
    <row r="33" spans="2:11" s="1" customFormat="1" ht="14.45" customHeight="1">
      <c r="B33" s="37"/>
      <c r="C33" s="38"/>
      <c r="D33" s="38"/>
      <c r="E33" s="45" t="s">
        <v>42</v>
      </c>
      <c r="F33" s="112">
        <f>ROUND(SUM(BF90:BF124), 2)</f>
        <v>0</v>
      </c>
      <c r="G33" s="38"/>
      <c r="H33" s="38"/>
      <c r="I33" s="113">
        <v>0.15</v>
      </c>
      <c r="J33" s="112">
        <f>ROUND(ROUND((SUM(BF90:BF124)), 2)*I33, 2)</f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43</v>
      </c>
      <c r="F34" s="112">
        <f>ROUND(SUM(BG90:BG124), 2)</f>
        <v>0</v>
      </c>
      <c r="G34" s="38"/>
      <c r="H34" s="38"/>
      <c r="I34" s="113">
        <v>0.21</v>
      </c>
      <c r="J34" s="112">
        <v>0</v>
      </c>
      <c r="K34" s="41"/>
    </row>
    <row r="35" spans="2:11" s="1" customFormat="1" ht="14.45" hidden="1" customHeight="1">
      <c r="B35" s="37"/>
      <c r="C35" s="38"/>
      <c r="D35" s="38"/>
      <c r="E35" s="45" t="s">
        <v>44</v>
      </c>
      <c r="F35" s="112">
        <f>ROUND(SUM(BH90:BH124), 2)</f>
        <v>0</v>
      </c>
      <c r="G35" s="38"/>
      <c r="H35" s="38"/>
      <c r="I35" s="113">
        <v>0.15</v>
      </c>
      <c r="J35" s="112">
        <v>0</v>
      </c>
      <c r="K35" s="41"/>
    </row>
    <row r="36" spans="2:11" s="1" customFormat="1" ht="14.45" hidden="1" customHeight="1">
      <c r="B36" s="37"/>
      <c r="C36" s="38"/>
      <c r="D36" s="38"/>
      <c r="E36" s="45" t="s">
        <v>45</v>
      </c>
      <c r="F36" s="112">
        <f>ROUND(SUM(BI90:BI124), 2)</f>
        <v>0</v>
      </c>
      <c r="G36" s="38"/>
      <c r="H36" s="38"/>
      <c r="I36" s="113">
        <v>0</v>
      </c>
      <c r="J36" s="112">
        <v>0</v>
      </c>
      <c r="K36" s="41"/>
    </row>
    <row r="37" spans="2:11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41"/>
    </row>
    <row r="38" spans="2:11" s="1" customFormat="1" ht="25.35" customHeight="1">
      <c r="B38" s="37"/>
      <c r="C38" s="114"/>
      <c r="D38" s="115" t="s">
        <v>46</v>
      </c>
      <c r="E38" s="67"/>
      <c r="F38" s="67"/>
      <c r="G38" s="116" t="s">
        <v>47</v>
      </c>
      <c r="H38" s="117" t="s">
        <v>48</v>
      </c>
      <c r="I38" s="67"/>
      <c r="J38" s="118">
        <f>SUM(J29:J36)</f>
        <v>-33620.409999999996</v>
      </c>
      <c r="K38" s="119"/>
    </row>
    <row r="39" spans="2:11" s="1" customFormat="1" ht="14.45" customHeight="1">
      <c r="B39" s="52"/>
      <c r="C39" s="53"/>
      <c r="D39" s="53"/>
      <c r="E39" s="53"/>
      <c r="F39" s="53"/>
      <c r="G39" s="53"/>
      <c r="H39" s="53"/>
      <c r="I39" s="53"/>
      <c r="J39" s="53"/>
      <c r="K39" s="54"/>
    </row>
    <row r="43" spans="2:11" s="1" customFormat="1" ht="6.95" customHeight="1">
      <c r="B43" s="55"/>
      <c r="C43" s="56"/>
      <c r="D43" s="56"/>
      <c r="E43" s="56"/>
      <c r="F43" s="56"/>
      <c r="G43" s="56"/>
      <c r="H43" s="56"/>
      <c r="I43" s="56"/>
      <c r="J43" s="56"/>
      <c r="K43" s="120"/>
    </row>
    <row r="44" spans="2:11" s="1" customFormat="1" ht="36.950000000000003" customHeight="1">
      <c r="B44" s="37"/>
      <c r="C44" s="29" t="s">
        <v>113</v>
      </c>
      <c r="D44" s="38"/>
      <c r="E44" s="38"/>
      <c r="F44" s="38"/>
      <c r="G44" s="38"/>
      <c r="H44" s="38"/>
      <c r="I44" s="38"/>
      <c r="J44" s="38"/>
      <c r="K44" s="41"/>
    </row>
    <row r="45" spans="2:11" s="1" customFormat="1" ht="6.95" customHeight="1">
      <c r="B45" s="37"/>
      <c r="C45" s="38"/>
      <c r="D45" s="38"/>
      <c r="E45" s="38"/>
      <c r="F45" s="38"/>
      <c r="G45" s="38"/>
      <c r="H45" s="38"/>
      <c r="I45" s="38"/>
      <c r="J45" s="38"/>
      <c r="K45" s="41"/>
    </row>
    <row r="46" spans="2:11" s="1" customFormat="1" ht="14.45" customHeight="1">
      <c r="B46" s="37"/>
      <c r="C46" s="35" t="s">
        <v>16</v>
      </c>
      <c r="D46" s="38"/>
      <c r="E46" s="38"/>
      <c r="F46" s="38"/>
      <c r="G46" s="38"/>
      <c r="H46" s="38"/>
      <c r="I46" s="38"/>
      <c r="J46" s="38"/>
      <c r="K46" s="41"/>
    </row>
    <row r="47" spans="2:11" s="1" customFormat="1" ht="16.5" customHeight="1">
      <c r="B47" s="37"/>
      <c r="C47" s="38"/>
      <c r="D47" s="38"/>
      <c r="E47" s="317" t="str">
        <f>E7</f>
        <v>Stavební úpravy a přístavba komunitního centra BÉTEL</v>
      </c>
      <c r="F47" s="323"/>
      <c r="G47" s="323"/>
      <c r="H47" s="323"/>
      <c r="I47" s="38"/>
      <c r="J47" s="38"/>
      <c r="K47" s="41"/>
    </row>
    <row r="48" spans="2:11" ht="15">
      <c r="B48" s="27"/>
      <c r="C48" s="35" t="s">
        <v>108</v>
      </c>
      <c r="D48" s="28"/>
      <c r="E48" s="28"/>
      <c r="F48" s="28"/>
      <c r="G48" s="28"/>
      <c r="H48" s="28"/>
      <c r="I48" s="28"/>
      <c r="J48" s="28"/>
      <c r="K48" s="30"/>
    </row>
    <row r="49" spans="2:47" s="1" customFormat="1" ht="28.5" customHeight="1">
      <c r="B49" s="37"/>
      <c r="C49" s="38"/>
      <c r="D49" s="38"/>
      <c r="E49" s="317" t="s">
        <v>382</v>
      </c>
      <c r="F49" s="318"/>
      <c r="G49" s="318"/>
      <c r="H49" s="318"/>
      <c r="I49" s="38"/>
      <c r="J49" s="38"/>
      <c r="K49" s="41"/>
    </row>
    <row r="50" spans="2:47" s="1" customFormat="1" ht="14.45" customHeight="1">
      <c r="B50" s="37"/>
      <c r="C50" s="35" t="s">
        <v>110</v>
      </c>
      <c r="D50" s="38"/>
      <c r="E50" s="38"/>
      <c r="F50" s="38"/>
      <c r="G50" s="38"/>
      <c r="H50" s="38"/>
      <c r="I50" s="38"/>
      <c r="J50" s="38"/>
      <c r="K50" s="41"/>
    </row>
    <row r="51" spans="2:47" s="1" customFormat="1" ht="17.25" customHeight="1">
      <c r="B51" s="37"/>
      <c r="C51" s="38"/>
      <c r="D51" s="38"/>
      <c r="E51" s="319" t="str">
        <f>E11</f>
        <v>Méněpráce - Vybourání stropu mezi 2.a 3. NP, nový PO podhled, vybourání celé střední stěny ve 2NP, ztužení táhly</v>
      </c>
      <c r="F51" s="318"/>
      <c r="G51" s="318"/>
      <c r="H51" s="318"/>
      <c r="I51" s="38"/>
      <c r="J51" s="38"/>
      <c r="K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38"/>
      <c r="J52" s="38"/>
      <c r="K52" s="41"/>
    </row>
    <row r="53" spans="2:47" s="1" customFormat="1" ht="18" customHeight="1">
      <c r="B53" s="37"/>
      <c r="C53" s="35" t="s">
        <v>20</v>
      </c>
      <c r="D53" s="38"/>
      <c r="E53" s="38"/>
      <c r="F53" s="33" t="str">
        <f>F14</f>
        <v xml:space="preserve">Bezručova čp.503, Chrastava </v>
      </c>
      <c r="G53" s="38"/>
      <c r="H53" s="38"/>
      <c r="I53" s="35" t="s">
        <v>22</v>
      </c>
      <c r="J53" s="105">
        <f>IF(J14="","",J14)</f>
        <v>43752</v>
      </c>
      <c r="K53" s="41"/>
    </row>
    <row r="54" spans="2:47" s="1" customFormat="1" ht="6.95" customHeight="1">
      <c r="B54" s="37"/>
      <c r="C54" s="38"/>
      <c r="D54" s="38"/>
      <c r="E54" s="38"/>
      <c r="F54" s="38"/>
      <c r="G54" s="38"/>
      <c r="H54" s="38"/>
      <c r="I54" s="38"/>
      <c r="J54" s="38"/>
      <c r="K54" s="41"/>
    </row>
    <row r="55" spans="2:47" s="1" customFormat="1" ht="15">
      <c r="B55" s="37"/>
      <c r="C55" s="35" t="s">
        <v>23</v>
      </c>
      <c r="D55" s="38"/>
      <c r="E55" s="38"/>
      <c r="F55" s="33" t="str">
        <f>E17</f>
        <v>Sbor JB v Chrastavě, Bezručova 503, 46331 Chrastav</v>
      </c>
      <c r="G55" s="38"/>
      <c r="H55" s="38"/>
      <c r="I55" s="35" t="s">
        <v>31</v>
      </c>
      <c r="J55" s="302" t="str">
        <f>E23</f>
        <v>FS Vision, s.r.o. IČ: 22792902</v>
      </c>
      <c r="K55" s="41"/>
    </row>
    <row r="56" spans="2:47" s="1" customFormat="1" ht="14.45" customHeight="1">
      <c r="B56" s="37"/>
      <c r="C56" s="35" t="s">
        <v>27</v>
      </c>
      <c r="D56" s="38"/>
      <c r="E56" s="38"/>
      <c r="F56" s="33" t="str">
        <f>IF(E20="","",E20)</f>
        <v>TOMIVOS s.r.o.</v>
      </c>
      <c r="G56" s="38"/>
      <c r="H56" s="38"/>
      <c r="I56" s="38"/>
      <c r="J56" s="320"/>
      <c r="K56" s="41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38"/>
      <c r="J57" s="38"/>
      <c r="K57" s="41"/>
    </row>
    <row r="58" spans="2:47" s="1" customFormat="1" ht="29.25" customHeight="1">
      <c r="B58" s="37"/>
      <c r="C58" s="121" t="s">
        <v>114</v>
      </c>
      <c r="D58" s="114"/>
      <c r="E58" s="114"/>
      <c r="F58" s="114"/>
      <c r="G58" s="114"/>
      <c r="H58" s="114"/>
      <c r="I58" s="114"/>
      <c r="J58" s="122" t="s">
        <v>115</v>
      </c>
      <c r="K58" s="123"/>
    </row>
    <row r="59" spans="2:47" s="1" customFormat="1" ht="10.35" customHeight="1">
      <c r="B59" s="37"/>
      <c r="C59" s="38"/>
      <c r="D59" s="38"/>
      <c r="E59" s="38"/>
      <c r="F59" s="38"/>
      <c r="G59" s="38"/>
      <c r="H59" s="38"/>
      <c r="I59" s="38"/>
      <c r="J59" s="38"/>
      <c r="K59" s="41"/>
    </row>
    <row r="60" spans="2:47" s="1" customFormat="1" ht="29.25" customHeight="1">
      <c r="B60" s="37"/>
      <c r="C60" s="124" t="s">
        <v>116</v>
      </c>
      <c r="D60" s="38"/>
      <c r="E60" s="38"/>
      <c r="F60" s="38"/>
      <c r="G60" s="38"/>
      <c r="H60" s="38"/>
      <c r="I60" s="38"/>
      <c r="J60" s="111">
        <f>J90</f>
        <v>-27785.46</v>
      </c>
      <c r="K60" s="41"/>
      <c r="AU60" s="23" t="s">
        <v>117</v>
      </c>
    </row>
    <row r="61" spans="2:47" s="8" customFormat="1" ht="24.95" customHeight="1">
      <c r="B61" s="125"/>
      <c r="C61" s="126"/>
      <c r="D61" s="127" t="s">
        <v>118</v>
      </c>
      <c r="E61" s="128"/>
      <c r="F61" s="128"/>
      <c r="G61" s="128"/>
      <c r="H61" s="128"/>
      <c r="I61" s="128"/>
      <c r="J61" s="129">
        <f>J91</f>
        <v>-19233.25</v>
      </c>
      <c r="K61" s="130"/>
    </row>
    <row r="62" spans="2:47" s="9" customFormat="1" ht="19.899999999999999" customHeight="1">
      <c r="B62" s="131"/>
      <c r="C62" s="132"/>
      <c r="D62" s="133" t="s">
        <v>187</v>
      </c>
      <c r="E62" s="134"/>
      <c r="F62" s="134"/>
      <c r="G62" s="134"/>
      <c r="H62" s="134"/>
      <c r="I62" s="134"/>
      <c r="J62" s="135">
        <f>J92</f>
        <v>-13999.2</v>
      </c>
      <c r="K62" s="136"/>
    </row>
    <row r="63" spans="2:47" s="9" customFormat="1" ht="19.899999999999999" customHeight="1">
      <c r="B63" s="131"/>
      <c r="C63" s="132"/>
      <c r="D63" s="133" t="s">
        <v>251</v>
      </c>
      <c r="E63" s="134"/>
      <c r="F63" s="134"/>
      <c r="G63" s="134"/>
      <c r="H63" s="134"/>
      <c r="I63" s="134"/>
      <c r="J63" s="135">
        <f>J102</f>
        <v>0</v>
      </c>
      <c r="K63" s="136"/>
    </row>
    <row r="64" spans="2:47" s="9" customFormat="1" ht="19.899999999999999" customHeight="1">
      <c r="B64" s="131"/>
      <c r="C64" s="132"/>
      <c r="D64" s="133" t="s">
        <v>384</v>
      </c>
      <c r="E64" s="134"/>
      <c r="F64" s="134"/>
      <c r="G64" s="134"/>
      <c r="H64" s="134"/>
      <c r="I64" s="134"/>
      <c r="J64" s="135">
        <f>J103</f>
        <v>-3102</v>
      </c>
      <c r="K64" s="136"/>
    </row>
    <row r="65" spans="2:12" s="9" customFormat="1" ht="19.899999999999999" customHeight="1">
      <c r="B65" s="131"/>
      <c r="C65" s="132"/>
      <c r="D65" s="133" t="s">
        <v>385</v>
      </c>
      <c r="E65" s="134"/>
      <c r="F65" s="134"/>
      <c r="G65" s="134"/>
      <c r="H65" s="134"/>
      <c r="I65" s="134"/>
      <c r="J65" s="135">
        <f>J107</f>
        <v>-1292.05</v>
      </c>
      <c r="K65" s="136"/>
    </row>
    <row r="66" spans="2:12" s="9" customFormat="1" ht="19.899999999999999" customHeight="1">
      <c r="B66" s="131"/>
      <c r="C66" s="132"/>
      <c r="D66" s="133" t="s">
        <v>120</v>
      </c>
      <c r="E66" s="134"/>
      <c r="F66" s="134"/>
      <c r="G66" s="134"/>
      <c r="H66" s="134"/>
      <c r="I66" s="134"/>
      <c r="J66" s="135">
        <f>J113</f>
        <v>-840</v>
      </c>
      <c r="K66" s="136"/>
    </row>
    <row r="67" spans="2:12" s="8" customFormat="1" ht="24.95" customHeight="1">
      <c r="B67" s="125"/>
      <c r="C67" s="126"/>
      <c r="D67" s="127" t="s">
        <v>121</v>
      </c>
      <c r="E67" s="128"/>
      <c r="F67" s="128"/>
      <c r="G67" s="128"/>
      <c r="H67" s="128"/>
      <c r="I67" s="128"/>
      <c r="J67" s="129">
        <f>J115</f>
        <v>-8552.2100000000009</v>
      </c>
      <c r="K67" s="130"/>
    </row>
    <row r="68" spans="2:12" s="9" customFormat="1" ht="19.899999999999999" customHeight="1">
      <c r="B68" s="131"/>
      <c r="C68" s="132"/>
      <c r="D68" s="133" t="s">
        <v>386</v>
      </c>
      <c r="E68" s="134"/>
      <c r="F68" s="134"/>
      <c r="G68" s="134"/>
      <c r="H68" s="134"/>
      <c r="I68" s="134"/>
      <c r="J68" s="135">
        <f>J116</f>
        <v>-8552.2100000000009</v>
      </c>
      <c r="K68" s="136"/>
    </row>
    <row r="69" spans="2:12" s="1" customFormat="1" ht="21.75" customHeight="1">
      <c r="B69" s="37"/>
      <c r="C69" s="38"/>
      <c r="D69" s="38"/>
      <c r="E69" s="38"/>
      <c r="F69" s="38"/>
      <c r="G69" s="38"/>
      <c r="H69" s="38"/>
      <c r="I69" s="38"/>
      <c r="J69" s="38"/>
      <c r="K69" s="41"/>
    </row>
    <row r="70" spans="2:12" s="1" customFormat="1" ht="6.95" customHeight="1">
      <c r="B70" s="52"/>
      <c r="C70" s="53"/>
      <c r="D70" s="53"/>
      <c r="E70" s="53"/>
      <c r="F70" s="53"/>
      <c r="G70" s="53"/>
      <c r="H70" s="53"/>
      <c r="I70" s="53"/>
      <c r="J70" s="53"/>
      <c r="K70" s="54"/>
    </row>
    <row r="74" spans="2:12" s="1" customFormat="1" ht="6.95" customHeight="1">
      <c r="B74" s="55"/>
      <c r="C74" s="56"/>
      <c r="D74" s="56"/>
      <c r="E74" s="56"/>
      <c r="F74" s="56"/>
      <c r="G74" s="56"/>
      <c r="H74" s="56"/>
      <c r="I74" s="56"/>
      <c r="J74" s="56"/>
      <c r="K74" s="56"/>
      <c r="L74" s="37"/>
    </row>
    <row r="75" spans="2:12" s="1" customFormat="1" ht="36.950000000000003" customHeight="1">
      <c r="B75" s="37"/>
      <c r="C75" s="57" t="s">
        <v>123</v>
      </c>
      <c r="L75" s="37"/>
    </row>
    <row r="76" spans="2:12" s="1" customFormat="1" ht="6.95" customHeight="1">
      <c r="B76" s="37"/>
      <c r="L76" s="37"/>
    </row>
    <row r="77" spans="2:12" s="1" customFormat="1" ht="14.45" customHeight="1">
      <c r="B77" s="37"/>
      <c r="C77" s="59" t="s">
        <v>16</v>
      </c>
      <c r="L77" s="37"/>
    </row>
    <row r="78" spans="2:12" s="1" customFormat="1" ht="16.5" customHeight="1">
      <c r="B78" s="37"/>
      <c r="E78" s="321" t="str">
        <f>E7</f>
        <v>Stavební úpravy a přístavba komunitního centra BÉTEL</v>
      </c>
      <c r="F78" s="322"/>
      <c r="G78" s="322"/>
      <c r="H78" s="322"/>
      <c r="L78" s="37"/>
    </row>
    <row r="79" spans="2:12" ht="15">
      <c r="B79" s="27"/>
      <c r="C79" s="59" t="s">
        <v>108</v>
      </c>
      <c r="L79" s="27"/>
    </row>
    <row r="80" spans="2:12" s="1" customFormat="1" ht="28.5" customHeight="1">
      <c r="B80" s="37"/>
      <c r="E80" s="321" t="s">
        <v>382</v>
      </c>
      <c r="F80" s="315"/>
      <c r="G80" s="315"/>
      <c r="H80" s="315"/>
      <c r="L80" s="37"/>
    </row>
    <row r="81" spans="2:65" s="1" customFormat="1" ht="14.45" customHeight="1">
      <c r="B81" s="37"/>
      <c r="C81" s="59" t="s">
        <v>110</v>
      </c>
      <c r="L81" s="37"/>
    </row>
    <row r="82" spans="2:65" s="1" customFormat="1" ht="17.25" customHeight="1">
      <c r="B82" s="37"/>
      <c r="E82" s="295" t="str">
        <f>E11</f>
        <v>Méněpráce - Vybourání stropu mezi 2.a 3. NP, nový PO podhled, vybourání celé střední stěny ve 2NP, ztužení táhly</v>
      </c>
      <c r="F82" s="315"/>
      <c r="G82" s="315"/>
      <c r="H82" s="315"/>
      <c r="L82" s="37"/>
    </row>
    <row r="83" spans="2:65" s="1" customFormat="1" ht="6.95" customHeight="1">
      <c r="B83" s="37"/>
      <c r="L83" s="37"/>
    </row>
    <row r="84" spans="2:65" s="1" customFormat="1" ht="18" customHeight="1">
      <c r="B84" s="37"/>
      <c r="C84" s="59" t="s">
        <v>20</v>
      </c>
      <c r="F84" s="137" t="str">
        <f>F14</f>
        <v xml:space="preserve">Bezručova čp.503, Chrastava </v>
      </c>
      <c r="I84" s="59" t="s">
        <v>22</v>
      </c>
      <c r="J84" s="63">
        <f>IF(J14="","",J14)</f>
        <v>43752</v>
      </c>
      <c r="L84" s="37"/>
    </row>
    <row r="85" spans="2:65" s="1" customFormat="1" ht="6.95" customHeight="1">
      <c r="B85" s="37"/>
      <c r="L85" s="37"/>
    </row>
    <row r="86" spans="2:65" s="1" customFormat="1" ht="15">
      <c r="B86" s="37"/>
      <c r="C86" s="59" t="s">
        <v>23</v>
      </c>
      <c r="F86" s="137" t="str">
        <f>E17</f>
        <v>Sbor JB v Chrastavě, Bezručova 503, 46331 Chrastav</v>
      </c>
      <c r="I86" s="59" t="s">
        <v>31</v>
      </c>
      <c r="J86" s="137" t="str">
        <f>E23</f>
        <v>FS Vision, s.r.o. IČ: 22792902</v>
      </c>
      <c r="L86" s="37"/>
    </row>
    <row r="87" spans="2:65" s="1" customFormat="1" ht="14.45" customHeight="1">
      <c r="B87" s="37"/>
      <c r="C87" s="59" t="s">
        <v>27</v>
      </c>
      <c r="F87" s="137" t="str">
        <f>IF(E20="","",E20)</f>
        <v>TOMIVOS s.r.o.</v>
      </c>
      <c r="L87" s="37"/>
    </row>
    <row r="88" spans="2:65" s="1" customFormat="1" ht="10.35" customHeight="1">
      <c r="B88" s="37"/>
      <c r="L88" s="37"/>
    </row>
    <row r="89" spans="2:65" s="10" customFormat="1" ht="29.25" customHeight="1">
      <c r="B89" s="138"/>
      <c r="C89" s="139" t="s">
        <v>124</v>
      </c>
      <c r="D89" s="140" t="s">
        <v>55</v>
      </c>
      <c r="E89" s="140" t="s">
        <v>51</v>
      </c>
      <c r="F89" s="140" t="s">
        <v>125</v>
      </c>
      <c r="G89" s="140" t="s">
        <v>126</v>
      </c>
      <c r="H89" s="140" t="s">
        <v>127</v>
      </c>
      <c r="I89" s="140" t="s">
        <v>128</v>
      </c>
      <c r="J89" s="140" t="s">
        <v>115</v>
      </c>
      <c r="K89" s="141" t="s">
        <v>129</v>
      </c>
      <c r="L89" s="138"/>
      <c r="M89" s="69" t="s">
        <v>130</v>
      </c>
      <c r="N89" s="70" t="s">
        <v>40</v>
      </c>
      <c r="O89" s="70" t="s">
        <v>131</v>
      </c>
      <c r="P89" s="70" t="s">
        <v>132</v>
      </c>
      <c r="Q89" s="70" t="s">
        <v>133</v>
      </c>
      <c r="R89" s="70" t="s">
        <v>134</v>
      </c>
      <c r="S89" s="70" t="s">
        <v>135</v>
      </c>
      <c r="T89" s="71" t="s">
        <v>136</v>
      </c>
    </row>
    <row r="90" spans="2:65" s="1" customFormat="1" ht="29.25" customHeight="1">
      <c r="B90" s="37"/>
      <c r="C90" s="73" t="s">
        <v>116</v>
      </c>
      <c r="J90" s="142">
        <f>BK90</f>
        <v>-27785.46</v>
      </c>
      <c r="L90" s="37"/>
      <c r="M90" s="72"/>
      <c r="N90" s="64"/>
      <c r="O90" s="64"/>
      <c r="P90" s="143">
        <f>P91+P115</f>
        <v>0</v>
      </c>
      <c r="Q90" s="64"/>
      <c r="R90" s="143">
        <f>R91+R115</f>
        <v>-1.8921689800000001</v>
      </c>
      <c r="S90" s="64"/>
      <c r="T90" s="144">
        <f>T91+T115</f>
        <v>-0.91649999999999998</v>
      </c>
      <c r="AT90" s="23" t="s">
        <v>69</v>
      </c>
      <c r="AU90" s="23" t="s">
        <v>117</v>
      </c>
      <c r="BK90" s="145">
        <f>BK91+BK115</f>
        <v>-27785.46</v>
      </c>
    </row>
    <row r="91" spans="2:65" s="11" customFormat="1" ht="37.35" customHeight="1">
      <c r="B91" s="146"/>
      <c r="D91" s="147" t="s">
        <v>69</v>
      </c>
      <c r="E91" s="148" t="s">
        <v>137</v>
      </c>
      <c r="F91" s="148" t="s">
        <v>138</v>
      </c>
      <c r="J91" s="149">
        <f>BK91</f>
        <v>-19233.25</v>
      </c>
      <c r="L91" s="146"/>
      <c r="M91" s="150"/>
      <c r="N91" s="151"/>
      <c r="O91" s="151"/>
      <c r="P91" s="152">
        <f>P92+P102+P103+P107+P113</f>
        <v>0</v>
      </c>
      <c r="Q91" s="151"/>
      <c r="R91" s="152">
        <f>R92+R102+R103+R107+R113</f>
        <v>-1.6797119800000002</v>
      </c>
      <c r="S91" s="151"/>
      <c r="T91" s="153">
        <f>T92+T102+T103+T107+T113</f>
        <v>-0.91649999999999998</v>
      </c>
      <c r="AR91" s="147" t="s">
        <v>77</v>
      </c>
      <c r="AT91" s="154" t="s">
        <v>69</v>
      </c>
      <c r="AU91" s="154" t="s">
        <v>70</v>
      </c>
      <c r="AY91" s="147" t="s">
        <v>139</v>
      </c>
      <c r="BK91" s="155">
        <f>BK92+BK102+BK103+BK107+BK113</f>
        <v>-19233.25</v>
      </c>
    </row>
    <row r="92" spans="2:65" s="11" customFormat="1" ht="19.899999999999999" customHeight="1">
      <c r="B92" s="146"/>
      <c r="D92" s="147" t="s">
        <v>69</v>
      </c>
      <c r="E92" s="156" t="s">
        <v>220</v>
      </c>
      <c r="F92" s="156" t="s">
        <v>221</v>
      </c>
      <c r="J92" s="157">
        <f>BK92</f>
        <v>-13999.2</v>
      </c>
      <c r="L92" s="146"/>
      <c r="M92" s="150"/>
      <c r="N92" s="151"/>
      <c r="O92" s="151"/>
      <c r="P92" s="152">
        <f>SUM(P93:P101)</f>
        <v>0</v>
      </c>
      <c r="Q92" s="151"/>
      <c r="R92" s="152">
        <f>SUM(R93:R101)</f>
        <v>-1.6797119800000002</v>
      </c>
      <c r="S92" s="151"/>
      <c r="T92" s="153">
        <f>SUM(T93:T101)</f>
        <v>0</v>
      </c>
      <c r="AR92" s="147" t="s">
        <v>77</v>
      </c>
      <c r="AT92" s="154" t="s">
        <v>69</v>
      </c>
      <c r="AU92" s="154" t="s">
        <v>77</v>
      </c>
      <c r="AY92" s="147" t="s">
        <v>139</v>
      </c>
      <c r="BK92" s="155">
        <f>SUM(BK93:BK101)</f>
        <v>-13999.2</v>
      </c>
    </row>
    <row r="93" spans="2:65" s="1" customFormat="1" ht="16.5" customHeight="1">
      <c r="B93" s="158"/>
      <c r="C93" s="159" t="s">
        <v>257</v>
      </c>
      <c r="D93" s="159" t="s">
        <v>142</v>
      </c>
      <c r="E93" s="160" t="s">
        <v>258</v>
      </c>
      <c r="F93" s="161" t="s">
        <v>259</v>
      </c>
      <c r="G93" s="162" t="s">
        <v>199</v>
      </c>
      <c r="H93" s="163">
        <v>-0.46100000000000002</v>
      </c>
      <c r="I93" s="164">
        <v>5000</v>
      </c>
      <c r="J93" s="164">
        <f>ROUND(I93*H93,2)</f>
        <v>-2305</v>
      </c>
      <c r="K93" s="161" t="s">
        <v>194</v>
      </c>
      <c r="L93" s="37"/>
      <c r="M93" s="165" t="s">
        <v>5</v>
      </c>
      <c r="N93" s="166" t="s">
        <v>41</v>
      </c>
      <c r="O93" s="167">
        <v>0</v>
      </c>
      <c r="P93" s="167">
        <f>O93*H93</f>
        <v>0</v>
      </c>
      <c r="Q93" s="167">
        <v>1.94302</v>
      </c>
      <c r="R93" s="167">
        <f>Q93*H93</f>
        <v>-0.89573222000000008</v>
      </c>
      <c r="S93" s="167">
        <v>0</v>
      </c>
      <c r="T93" s="168">
        <f>S93*H93</f>
        <v>0</v>
      </c>
      <c r="AR93" s="23" t="s">
        <v>146</v>
      </c>
      <c r="AT93" s="23" t="s">
        <v>142</v>
      </c>
      <c r="AU93" s="23" t="s">
        <v>79</v>
      </c>
      <c r="AY93" s="23" t="s">
        <v>139</v>
      </c>
      <c r="BE93" s="169">
        <f>IF(N93="základní",J93,0)</f>
        <v>-2305</v>
      </c>
      <c r="BF93" s="169">
        <f>IF(N93="snížená",J93,0)</f>
        <v>0</v>
      </c>
      <c r="BG93" s="169">
        <f>IF(N93="zákl. přenesená",J93,0)</f>
        <v>0</v>
      </c>
      <c r="BH93" s="169">
        <f>IF(N93="sníž. přenesená",J93,0)</f>
        <v>0</v>
      </c>
      <c r="BI93" s="169">
        <f>IF(N93="nulová",J93,0)</f>
        <v>0</v>
      </c>
      <c r="BJ93" s="23" t="s">
        <v>77</v>
      </c>
      <c r="BK93" s="169">
        <f>ROUND(I93*H93,2)</f>
        <v>-2305</v>
      </c>
      <c r="BL93" s="23" t="s">
        <v>146</v>
      </c>
      <c r="BM93" s="23" t="s">
        <v>260</v>
      </c>
    </row>
    <row r="94" spans="2:65" s="12" customFormat="1">
      <c r="B94" s="170"/>
      <c r="D94" s="171" t="s">
        <v>148</v>
      </c>
      <c r="E94" s="172" t="s">
        <v>5</v>
      </c>
      <c r="F94" s="173" t="s">
        <v>387</v>
      </c>
      <c r="H94" s="174">
        <v>-0.46100000000000002</v>
      </c>
      <c r="L94" s="170"/>
      <c r="M94" s="175"/>
      <c r="N94" s="176"/>
      <c r="O94" s="176"/>
      <c r="P94" s="176"/>
      <c r="Q94" s="176"/>
      <c r="R94" s="176"/>
      <c r="S94" s="176"/>
      <c r="T94" s="177"/>
      <c r="AT94" s="172" t="s">
        <v>148</v>
      </c>
      <c r="AU94" s="172" t="s">
        <v>79</v>
      </c>
      <c r="AV94" s="12" t="s">
        <v>79</v>
      </c>
      <c r="AW94" s="12" t="s">
        <v>33</v>
      </c>
      <c r="AX94" s="12" t="s">
        <v>70</v>
      </c>
      <c r="AY94" s="172" t="s">
        <v>139</v>
      </c>
    </row>
    <row r="95" spans="2:65" s="13" customFormat="1">
      <c r="B95" s="178"/>
      <c r="D95" s="171" t="s">
        <v>148</v>
      </c>
      <c r="E95" s="179" t="s">
        <v>5</v>
      </c>
      <c r="F95" s="180" t="s">
        <v>150</v>
      </c>
      <c r="H95" s="181">
        <v>-0.46100000000000002</v>
      </c>
      <c r="L95" s="178"/>
      <c r="M95" s="182"/>
      <c r="N95" s="183"/>
      <c r="O95" s="183"/>
      <c r="P95" s="183"/>
      <c r="Q95" s="183"/>
      <c r="R95" s="183"/>
      <c r="S95" s="183"/>
      <c r="T95" s="184"/>
      <c r="AT95" s="179" t="s">
        <v>148</v>
      </c>
      <c r="AU95" s="179" t="s">
        <v>79</v>
      </c>
      <c r="AV95" s="13" t="s">
        <v>146</v>
      </c>
      <c r="AW95" s="13" t="s">
        <v>33</v>
      </c>
      <c r="AX95" s="13" t="s">
        <v>77</v>
      </c>
      <c r="AY95" s="179" t="s">
        <v>139</v>
      </c>
    </row>
    <row r="96" spans="2:65" s="1" customFormat="1" ht="16.5" customHeight="1">
      <c r="B96" s="158"/>
      <c r="C96" s="159" t="s">
        <v>388</v>
      </c>
      <c r="D96" s="159" t="s">
        <v>142</v>
      </c>
      <c r="E96" s="160" t="s">
        <v>389</v>
      </c>
      <c r="F96" s="161" t="s">
        <v>390</v>
      </c>
      <c r="G96" s="162" t="s">
        <v>145</v>
      </c>
      <c r="H96" s="163">
        <v>-0.28899999999999998</v>
      </c>
      <c r="I96" s="164">
        <v>35000</v>
      </c>
      <c r="J96" s="164">
        <f>ROUND(I96*H96,2)</f>
        <v>-10115</v>
      </c>
      <c r="K96" s="161" t="s">
        <v>194</v>
      </c>
      <c r="L96" s="37"/>
      <c r="M96" s="165" t="s">
        <v>5</v>
      </c>
      <c r="N96" s="166" t="s">
        <v>41</v>
      </c>
      <c r="O96" s="167">
        <v>0</v>
      </c>
      <c r="P96" s="167">
        <f>O96*H96</f>
        <v>0</v>
      </c>
      <c r="Q96" s="167">
        <v>1.0900000000000001</v>
      </c>
      <c r="R96" s="167">
        <f>Q96*H96</f>
        <v>-0.31501000000000001</v>
      </c>
      <c r="S96" s="167">
        <v>0</v>
      </c>
      <c r="T96" s="168">
        <f>S96*H96</f>
        <v>0</v>
      </c>
      <c r="AR96" s="23" t="s">
        <v>146</v>
      </c>
      <c r="AT96" s="23" t="s">
        <v>142</v>
      </c>
      <c r="AU96" s="23" t="s">
        <v>79</v>
      </c>
      <c r="AY96" s="23" t="s">
        <v>139</v>
      </c>
      <c r="BE96" s="169">
        <f>IF(N96="základní",J96,0)</f>
        <v>-10115</v>
      </c>
      <c r="BF96" s="169">
        <f>IF(N96="snížená",J96,0)</f>
        <v>0</v>
      </c>
      <c r="BG96" s="169">
        <f>IF(N96="zákl. přenesená",J96,0)</f>
        <v>0</v>
      </c>
      <c r="BH96" s="169">
        <f>IF(N96="sníž. přenesená",J96,0)</f>
        <v>0</v>
      </c>
      <c r="BI96" s="169">
        <f>IF(N96="nulová",J96,0)</f>
        <v>0</v>
      </c>
      <c r="BJ96" s="23" t="s">
        <v>77</v>
      </c>
      <c r="BK96" s="169">
        <f>ROUND(I96*H96,2)</f>
        <v>-10115</v>
      </c>
      <c r="BL96" s="23" t="s">
        <v>146</v>
      </c>
      <c r="BM96" s="23" t="s">
        <v>391</v>
      </c>
    </row>
    <row r="97" spans="2:65" s="12" customFormat="1">
      <c r="B97" s="170"/>
      <c r="D97" s="171" t="s">
        <v>148</v>
      </c>
      <c r="E97" s="172" t="s">
        <v>5</v>
      </c>
      <c r="F97" s="173" t="s">
        <v>392</v>
      </c>
      <c r="H97" s="174">
        <v>-0.28899999999999998</v>
      </c>
      <c r="L97" s="170"/>
      <c r="M97" s="175"/>
      <c r="N97" s="176"/>
      <c r="O97" s="176"/>
      <c r="P97" s="176"/>
      <c r="Q97" s="176"/>
      <c r="R97" s="176"/>
      <c r="S97" s="176"/>
      <c r="T97" s="177"/>
      <c r="AT97" s="172" t="s">
        <v>148</v>
      </c>
      <c r="AU97" s="172" t="s">
        <v>79</v>
      </c>
      <c r="AV97" s="12" t="s">
        <v>79</v>
      </c>
      <c r="AW97" s="12" t="s">
        <v>33</v>
      </c>
      <c r="AX97" s="12" t="s">
        <v>70</v>
      </c>
      <c r="AY97" s="172" t="s">
        <v>139</v>
      </c>
    </row>
    <row r="98" spans="2:65" s="13" customFormat="1">
      <c r="B98" s="178"/>
      <c r="D98" s="171" t="s">
        <v>148</v>
      </c>
      <c r="E98" s="179" t="s">
        <v>5</v>
      </c>
      <c r="F98" s="180" t="s">
        <v>150</v>
      </c>
      <c r="H98" s="181">
        <v>-0.28899999999999998</v>
      </c>
      <c r="L98" s="178"/>
      <c r="M98" s="182"/>
      <c r="N98" s="183"/>
      <c r="O98" s="183"/>
      <c r="P98" s="183"/>
      <c r="Q98" s="183"/>
      <c r="R98" s="183"/>
      <c r="S98" s="183"/>
      <c r="T98" s="184"/>
      <c r="AT98" s="179" t="s">
        <v>148</v>
      </c>
      <c r="AU98" s="179" t="s">
        <v>79</v>
      </c>
      <c r="AV98" s="13" t="s">
        <v>146</v>
      </c>
      <c r="AW98" s="13" t="s">
        <v>33</v>
      </c>
      <c r="AX98" s="13" t="s">
        <v>77</v>
      </c>
      <c r="AY98" s="179" t="s">
        <v>139</v>
      </c>
    </row>
    <row r="99" spans="2:65" s="1" customFormat="1" ht="16.5" customHeight="1">
      <c r="B99" s="158"/>
      <c r="C99" s="159" t="s">
        <v>284</v>
      </c>
      <c r="D99" s="159" t="s">
        <v>142</v>
      </c>
      <c r="E99" s="160" t="s">
        <v>285</v>
      </c>
      <c r="F99" s="161" t="s">
        <v>286</v>
      </c>
      <c r="G99" s="162" t="s">
        <v>173</v>
      </c>
      <c r="H99" s="163">
        <v>-2.6320000000000001</v>
      </c>
      <c r="I99" s="164">
        <v>600</v>
      </c>
      <c r="J99" s="164">
        <f>ROUND(I99*H99,2)</f>
        <v>-1579.2</v>
      </c>
      <c r="K99" s="161" t="s">
        <v>194</v>
      </c>
      <c r="L99" s="37"/>
      <c r="M99" s="165" t="s">
        <v>5</v>
      </c>
      <c r="N99" s="166" t="s">
        <v>41</v>
      </c>
      <c r="O99" s="167">
        <v>0</v>
      </c>
      <c r="P99" s="167">
        <f>O99*H99</f>
        <v>0</v>
      </c>
      <c r="Q99" s="167">
        <v>0.17818000000000001</v>
      </c>
      <c r="R99" s="167">
        <f>Q99*H99</f>
        <v>-0.46896976000000001</v>
      </c>
      <c r="S99" s="167">
        <v>0</v>
      </c>
      <c r="T99" s="168">
        <f>S99*H99</f>
        <v>0</v>
      </c>
      <c r="AR99" s="23" t="s">
        <v>146</v>
      </c>
      <c r="AT99" s="23" t="s">
        <v>142</v>
      </c>
      <c r="AU99" s="23" t="s">
        <v>79</v>
      </c>
      <c r="AY99" s="23" t="s">
        <v>139</v>
      </c>
      <c r="BE99" s="169">
        <f>IF(N99="základní",J99,0)</f>
        <v>-1579.2</v>
      </c>
      <c r="BF99" s="169">
        <f>IF(N99="snížená",J99,0)</f>
        <v>0</v>
      </c>
      <c r="BG99" s="169">
        <f>IF(N99="zákl. přenesená",J99,0)</f>
        <v>0</v>
      </c>
      <c r="BH99" s="169">
        <f>IF(N99="sníž. přenesená",J99,0)</f>
        <v>0</v>
      </c>
      <c r="BI99" s="169">
        <f>IF(N99="nulová",J99,0)</f>
        <v>0</v>
      </c>
      <c r="BJ99" s="23" t="s">
        <v>77</v>
      </c>
      <c r="BK99" s="169">
        <f>ROUND(I99*H99,2)</f>
        <v>-1579.2</v>
      </c>
      <c r="BL99" s="23" t="s">
        <v>146</v>
      </c>
      <c r="BM99" s="23" t="s">
        <v>287</v>
      </c>
    </row>
    <row r="100" spans="2:65" s="12" customFormat="1">
      <c r="B100" s="170"/>
      <c r="D100" s="171" t="s">
        <v>148</v>
      </c>
      <c r="E100" s="172" t="s">
        <v>5</v>
      </c>
      <c r="F100" s="173" t="s">
        <v>393</v>
      </c>
      <c r="H100" s="174">
        <v>-2.6320000000000001</v>
      </c>
      <c r="L100" s="170"/>
      <c r="M100" s="175"/>
      <c r="N100" s="176"/>
      <c r="O100" s="176"/>
      <c r="P100" s="176"/>
      <c r="Q100" s="176"/>
      <c r="R100" s="176"/>
      <c r="S100" s="176"/>
      <c r="T100" s="177"/>
      <c r="AT100" s="172" t="s">
        <v>148</v>
      </c>
      <c r="AU100" s="172" t="s">
        <v>79</v>
      </c>
      <c r="AV100" s="12" t="s">
        <v>79</v>
      </c>
      <c r="AW100" s="12" t="s">
        <v>33</v>
      </c>
      <c r="AX100" s="12" t="s">
        <v>70</v>
      </c>
      <c r="AY100" s="172" t="s">
        <v>139</v>
      </c>
    </row>
    <row r="101" spans="2:65" s="13" customFormat="1">
      <c r="B101" s="178"/>
      <c r="D101" s="171" t="s">
        <v>148</v>
      </c>
      <c r="E101" s="179" t="s">
        <v>5</v>
      </c>
      <c r="F101" s="180" t="s">
        <v>150</v>
      </c>
      <c r="H101" s="181">
        <v>-2.6320000000000001</v>
      </c>
      <c r="L101" s="178"/>
      <c r="M101" s="182"/>
      <c r="N101" s="183"/>
      <c r="O101" s="183"/>
      <c r="P101" s="183"/>
      <c r="Q101" s="183"/>
      <c r="R101" s="183"/>
      <c r="S101" s="183"/>
      <c r="T101" s="184"/>
      <c r="AT101" s="179" t="s">
        <v>148</v>
      </c>
      <c r="AU101" s="179" t="s">
        <v>79</v>
      </c>
      <c r="AV101" s="13" t="s">
        <v>146</v>
      </c>
      <c r="AW101" s="13" t="s">
        <v>33</v>
      </c>
      <c r="AX101" s="13" t="s">
        <v>77</v>
      </c>
      <c r="AY101" s="179" t="s">
        <v>139</v>
      </c>
    </row>
    <row r="102" spans="2:65" s="11" customFormat="1" ht="29.85" customHeight="1">
      <c r="B102" s="146"/>
      <c r="D102" s="147" t="s">
        <v>69</v>
      </c>
      <c r="E102" s="156" t="s">
        <v>146</v>
      </c>
      <c r="F102" s="156" t="s">
        <v>289</v>
      </c>
      <c r="J102" s="157">
        <f>BK102</f>
        <v>0</v>
      </c>
      <c r="L102" s="146"/>
      <c r="M102" s="150"/>
      <c r="N102" s="151"/>
      <c r="O102" s="151"/>
      <c r="P102" s="152">
        <v>0</v>
      </c>
      <c r="Q102" s="151"/>
      <c r="R102" s="152">
        <v>0</v>
      </c>
      <c r="S102" s="151"/>
      <c r="T102" s="153">
        <v>0</v>
      </c>
      <c r="AR102" s="147" t="s">
        <v>77</v>
      </c>
      <c r="AT102" s="154" t="s">
        <v>69</v>
      </c>
      <c r="AU102" s="154" t="s">
        <v>77</v>
      </c>
      <c r="AY102" s="147" t="s">
        <v>139</v>
      </c>
      <c r="BK102" s="155">
        <v>0</v>
      </c>
    </row>
    <row r="103" spans="2:65" s="11" customFormat="1" ht="19.899999999999999" customHeight="1">
      <c r="B103" s="146"/>
      <c r="D103" s="147" t="s">
        <v>69</v>
      </c>
      <c r="E103" s="156" t="s">
        <v>394</v>
      </c>
      <c r="F103" s="156" t="s">
        <v>395</v>
      </c>
      <c r="J103" s="157">
        <f>BK103</f>
        <v>-3102</v>
      </c>
      <c r="L103" s="146"/>
      <c r="M103" s="150"/>
      <c r="N103" s="151"/>
      <c r="O103" s="151"/>
      <c r="P103" s="152">
        <f>SUM(P104:P106)</f>
        <v>0</v>
      </c>
      <c r="Q103" s="151"/>
      <c r="R103" s="152">
        <f>SUM(R104:R106)</f>
        <v>0</v>
      </c>
      <c r="S103" s="151"/>
      <c r="T103" s="153">
        <f>SUM(T104:T106)</f>
        <v>-0.91649999999999998</v>
      </c>
      <c r="AR103" s="147" t="s">
        <v>77</v>
      </c>
      <c r="AT103" s="154" t="s">
        <v>69</v>
      </c>
      <c r="AU103" s="154" t="s">
        <v>77</v>
      </c>
      <c r="AY103" s="147" t="s">
        <v>139</v>
      </c>
      <c r="BK103" s="155">
        <f>SUM(BK104:BK106)</f>
        <v>-3102</v>
      </c>
    </row>
    <row r="104" spans="2:65" s="1" customFormat="1" ht="25.5" customHeight="1">
      <c r="B104" s="158"/>
      <c r="C104" s="159" t="s">
        <v>396</v>
      </c>
      <c r="D104" s="159" t="s">
        <v>142</v>
      </c>
      <c r="E104" s="160" t="s">
        <v>397</v>
      </c>
      <c r="F104" s="161" t="s">
        <v>398</v>
      </c>
      <c r="G104" s="162" t="s">
        <v>399</v>
      </c>
      <c r="H104" s="163">
        <v>-14.1</v>
      </c>
      <c r="I104" s="164">
        <v>220</v>
      </c>
      <c r="J104" s="164">
        <f>ROUND(I104*H104,2)</f>
        <v>-3102</v>
      </c>
      <c r="K104" s="161" t="s">
        <v>194</v>
      </c>
      <c r="L104" s="37"/>
      <c r="M104" s="165" t="s">
        <v>5</v>
      </c>
      <c r="N104" s="166" t="s">
        <v>41</v>
      </c>
      <c r="O104" s="167">
        <v>0</v>
      </c>
      <c r="P104" s="167">
        <f>O104*H104</f>
        <v>0</v>
      </c>
      <c r="Q104" s="167">
        <v>0</v>
      </c>
      <c r="R104" s="167">
        <f>Q104*H104</f>
        <v>0</v>
      </c>
      <c r="S104" s="167">
        <v>6.5000000000000002E-2</v>
      </c>
      <c r="T104" s="168">
        <f>S104*H104</f>
        <v>-0.91649999999999998</v>
      </c>
      <c r="AR104" s="23" t="s">
        <v>146</v>
      </c>
      <c r="AT104" s="23" t="s">
        <v>142</v>
      </c>
      <c r="AU104" s="23" t="s">
        <v>79</v>
      </c>
      <c r="AY104" s="23" t="s">
        <v>139</v>
      </c>
      <c r="BE104" s="169">
        <f>IF(N104="základní",J104,0)</f>
        <v>-3102</v>
      </c>
      <c r="BF104" s="169">
        <f>IF(N104="snížená",J104,0)</f>
        <v>0</v>
      </c>
      <c r="BG104" s="169">
        <f>IF(N104="zákl. přenesená",J104,0)</f>
        <v>0</v>
      </c>
      <c r="BH104" s="169">
        <f>IF(N104="sníž. přenesená",J104,0)</f>
        <v>0</v>
      </c>
      <c r="BI104" s="169">
        <f>IF(N104="nulová",J104,0)</f>
        <v>0</v>
      </c>
      <c r="BJ104" s="23" t="s">
        <v>77</v>
      </c>
      <c r="BK104" s="169">
        <f>ROUND(I104*H104,2)</f>
        <v>-3102</v>
      </c>
      <c r="BL104" s="23" t="s">
        <v>146</v>
      </c>
      <c r="BM104" s="23" t="s">
        <v>400</v>
      </c>
    </row>
    <row r="105" spans="2:65" s="12" customFormat="1">
      <c r="B105" s="170"/>
      <c r="D105" s="171" t="s">
        <v>148</v>
      </c>
      <c r="E105" s="172" t="s">
        <v>5</v>
      </c>
      <c r="F105" s="173" t="s">
        <v>401</v>
      </c>
      <c r="H105" s="174">
        <v>-14.1</v>
      </c>
      <c r="L105" s="170"/>
      <c r="M105" s="175"/>
      <c r="N105" s="176"/>
      <c r="O105" s="176"/>
      <c r="P105" s="176"/>
      <c r="Q105" s="176"/>
      <c r="R105" s="176"/>
      <c r="S105" s="176"/>
      <c r="T105" s="177"/>
      <c r="AT105" s="172" t="s">
        <v>148</v>
      </c>
      <c r="AU105" s="172" t="s">
        <v>79</v>
      </c>
      <c r="AV105" s="12" t="s">
        <v>79</v>
      </c>
      <c r="AW105" s="12" t="s">
        <v>33</v>
      </c>
      <c r="AX105" s="12" t="s">
        <v>70</v>
      </c>
      <c r="AY105" s="172" t="s">
        <v>139</v>
      </c>
    </row>
    <row r="106" spans="2:65" s="13" customFormat="1">
      <c r="B106" s="178"/>
      <c r="D106" s="171" t="s">
        <v>148</v>
      </c>
      <c r="E106" s="179" t="s">
        <v>5</v>
      </c>
      <c r="F106" s="180" t="s">
        <v>150</v>
      </c>
      <c r="H106" s="181">
        <v>-14.1</v>
      </c>
      <c r="L106" s="178"/>
      <c r="M106" s="182"/>
      <c r="N106" s="183"/>
      <c r="O106" s="183"/>
      <c r="P106" s="183"/>
      <c r="Q106" s="183"/>
      <c r="R106" s="183"/>
      <c r="S106" s="183"/>
      <c r="T106" s="184"/>
      <c r="AT106" s="179" t="s">
        <v>148</v>
      </c>
      <c r="AU106" s="179" t="s">
        <v>79</v>
      </c>
      <c r="AV106" s="13" t="s">
        <v>146</v>
      </c>
      <c r="AW106" s="13" t="s">
        <v>33</v>
      </c>
      <c r="AX106" s="13" t="s">
        <v>77</v>
      </c>
      <c r="AY106" s="179" t="s">
        <v>139</v>
      </c>
    </row>
    <row r="107" spans="2:65" s="11" customFormat="1" ht="29.85" customHeight="1">
      <c r="B107" s="146"/>
      <c r="D107" s="147" t="s">
        <v>69</v>
      </c>
      <c r="E107" s="156" t="s">
        <v>402</v>
      </c>
      <c r="F107" s="156" t="s">
        <v>403</v>
      </c>
      <c r="J107" s="157">
        <f>BK107</f>
        <v>-1292.05</v>
      </c>
      <c r="L107" s="146"/>
      <c r="M107" s="150"/>
      <c r="N107" s="151"/>
      <c r="O107" s="151"/>
      <c r="P107" s="152">
        <f>SUM(P108:P112)</f>
        <v>0</v>
      </c>
      <c r="Q107" s="151"/>
      <c r="R107" s="152">
        <f>SUM(R108:R112)</f>
        <v>0</v>
      </c>
      <c r="S107" s="151"/>
      <c r="T107" s="153">
        <f>SUM(T108:T112)</f>
        <v>0</v>
      </c>
      <c r="AR107" s="147" t="s">
        <v>77</v>
      </c>
      <c r="AT107" s="154" t="s">
        <v>69</v>
      </c>
      <c r="AU107" s="154" t="s">
        <v>77</v>
      </c>
      <c r="AY107" s="147" t="s">
        <v>139</v>
      </c>
      <c r="BK107" s="155">
        <f>SUM(BK108:BK112)</f>
        <v>-1292.05</v>
      </c>
    </row>
    <row r="108" spans="2:65" s="1" customFormat="1" ht="25.5" customHeight="1">
      <c r="B108" s="158"/>
      <c r="C108" s="159" t="s">
        <v>404</v>
      </c>
      <c r="D108" s="159" t="s">
        <v>142</v>
      </c>
      <c r="E108" s="160" t="s">
        <v>405</v>
      </c>
      <c r="F108" s="161" t="s">
        <v>406</v>
      </c>
      <c r="G108" s="162" t="s">
        <v>145</v>
      </c>
      <c r="H108" s="163">
        <v>-0.91700000000000004</v>
      </c>
      <c r="I108" s="164">
        <v>918</v>
      </c>
      <c r="J108" s="164">
        <f>ROUND(I108*H108,2)</f>
        <v>-841.81</v>
      </c>
      <c r="K108" s="161" t="s">
        <v>194</v>
      </c>
      <c r="L108" s="37"/>
      <c r="M108" s="165" t="s">
        <v>5</v>
      </c>
      <c r="N108" s="166" t="s">
        <v>41</v>
      </c>
      <c r="O108" s="167">
        <v>0</v>
      </c>
      <c r="P108" s="167">
        <f>O108*H108</f>
        <v>0</v>
      </c>
      <c r="Q108" s="167">
        <v>0</v>
      </c>
      <c r="R108" s="167">
        <f>Q108*H108</f>
        <v>0</v>
      </c>
      <c r="S108" s="167">
        <v>0</v>
      </c>
      <c r="T108" s="168">
        <f>S108*H108</f>
        <v>0</v>
      </c>
      <c r="AR108" s="23" t="s">
        <v>146</v>
      </c>
      <c r="AT108" s="23" t="s">
        <v>142</v>
      </c>
      <c r="AU108" s="23" t="s">
        <v>79</v>
      </c>
      <c r="AY108" s="23" t="s">
        <v>139</v>
      </c>
      <c r="BE108" s="169">
        <f>IF(N108="základní",J108,0)</f>
        <v>-841.81</v>
      </c>
      <c r="BF108" s="169">
        <f>IF(N108="snížená",J108,0)</f>
        <v>0</v>
      </c>
      <c r="BG108" s="169">
        <f>IF(N108="zákl. přenesená",J108,0)</f>
        <v>0</v>
      </c>
      <c r="BH108" s="169">
        <f>IF(N108="sníž. přenesená",J108,0)</f>
        <v>0</v>
      </c>
      <c r="BI108" s="169">
        <f>IF(N108="nulová",J108,0)</f>
        <v>0</v>
      </c>
      <c r="BJ108" s="23" t="s">
        <v>77</v>
      </c>
      <c r="BK108" s="169">
        <f>ROUND(I108*H108,2)</f>
        <v>-841.81</v>
      </c>
      <c r="BL108" s="23" t="s">
        <v>146</v>
      </c>
      <c r="BM108" s="23" t="s">
        <v>407</v>
      </c>
    </row>
    <row r="109" spans="2:65" s="1" customFormat="1" ht="25.5" customHeight="1">
      <c r="B109" s="158"/>
      <c r="C109" s="159" t="s">
        <v>408</v>
      </c>
      <c r="D109" s="159" t="s">
        <v>142</v>
      </c>
      <c r="E109" s="160" t="s">
        <v>409</v>
      </c>
      <c r="F109" s="161" t="s">
        <v>410</v>
      </c>
      <c r="G109" s="162" t="s">
        <v>145</v>
      </c>
      <c r="H109" s="163">
        <v>-0.91700000000000004</v>
      </c>
      <c r="I109" s="164">
        <v>219</v>
      </c>
      <c r="J109" s="164">
        <f>ROUND(I109*H109,2)</f>
        <v>-200.82</v>
      </c>
      <c r="K109" s="161" t="s">
        <v>194</v>
      </c>
      <c r="L109" s="37"/>
      <c r="M109" s="165" t="s">
        <v>5</v>
      </c>
      <c r="N109" s="166" t="s">
        <v>41</v>
      </c>
      <c r="O109" s="167">
        <v>0</v>
      </c>
      <c r="P109" s="167">
        <f>O109*H109</f>
        <v>0</v>
      </c>
      <c r="Q109" s="167">
        <v>0</v>
      </c>
      <c r="R109" s="167">
        <f>Q109*H109</f>
        <v>0</v>
      </c>
      <c r="S109" s="167">
        <v>0</v>
      </c>
      <c r="T109" s="168">
        <f>S109*H109</f>
        <v>0</v>
      </c>
      <c r="AR109" s="23" t="s">
        <v>146</v>
      </c>
      <c r="AT109" s="23" t="s">
        <v>142</v>
      </c>
      <c r="AU109" s="23" t="s">
        <v>79</v>
      </c>
      <c r="AY109" s="23" t="s">
        <v>139</v>
      </c>
      <c r="BE109" s="169">
        <f>IF(N109="základní",J109,0)</f>
        <v>-200.82</v>
      </c>
      <c r="BF109" s="169">
        <f>IF(N109="snížená",J109,0)</f>
        <v>0</v>
      </c>
      <c r="BG109" s="169">
        <f>IF(N109="zákl. přenesená",J109,0)</f>
        <v>0</v>
      </c>
      <c r="BH109" s="169">
        <f>IF(N109="sníž. přenesená",J109,0)</f>
        <v>0</v>
      </c>
      <c r="BI109" s="169">
        <f>IF(N109="nulová",J109,0)</f>
        <v>0</v>
      </c>
      <c r="BJ109" s="23" t="s">
        <v>77</v>
      </c>
      <c r="BK109" s="169">
        <f>ROUND(I109*H109,2)</f>
        <v>-200.82</v>
      </c>
      <c r="BL109" s="23" t="s">
        <v>146</v>
      </c>
      <c r="BM109" s="23" t="s">
        <v>411</v>
      </c>
    </row>
    <row r="110" spans="2:65" s="1" customFormat="1" ht="25.5" customHeight="1">
      <c r="B110" s="158"/>
      <c r="C110" s="159" t="s">
        <v>412</v>
      </c>
      <c r="D110" s="159" t="s">
        <v>142</v>
      </c>
      <c r="E110" s="160" t="s">
        <v>413</v>
      </c>
      <c r="F110" s="161" t="s">
        <v>414</v>
      </c>
      <c r="G110" s="162" t="s">
        <v>145</v>
      </c>
      <c r="H110" s="163">
        <v>-12.837999999999999</v>
      </c>
      <c r="I110" s="164">
        <v>8</v>
      </c>
      <c r="J110" s="164">
        <f>ROUND(I110*H110,2)</f>
        <v>-102.7</v>
      </c>
      <c r="K110" s="161" t="s">
        <v>194</v>
      </c>
      <c r="L110" s="37"/>
      <c r="M110" s="165" t="s">
        <v>5</v>
      </c>
      <c r="N110" s="166" t="s">
        <v>41</v>
      </c>
      <c r="O110" s="167">
        <v>0</v>
      </c>
      <c r="P110" s="167">
        <f>O110*H110</f>
        <v>0</v>
      </c>
      <c r="Q110" s="167">
        <v>0</v>
      </c>
      <c r="R110" s="167">
        <f>Q110*H110</f>
        <v>0</v>
      </c>
      <c r="S110" s="167">
        <v>0</v>
      </c>
      <c r="T110" s="168">
        <f>S110*H110</f>
        <v>0</v>
      </c>
      <c r="AR110" s="23" t="s">
        <v>146</v>
      </c>
      <c r="AT110" s="23" t="s">
        <v>142</v>
      </c>
      <c r="AU110" s="23" t="s">
        <v>79</v>
      </c>
      <c r="AY110" s="23" t="s">
        <v>139</v>
      </c>
      <c r="BE110" s="169">
        <f>IF(N110="základní",J110,0)</f>
        <v>-102.7</v>
      </c>
      <c r="BF110" s="169">
        <f>IF(N110="snížená",J110,0)</f>
        <v>0</v>
      </c>
      <c r="BG110" s="169">
        <f>IF(N110="zákl. přenesená",J110,0)</f>
        <v>0</v>
      </c>
      <c r="BH110" s="169">
        <f>IF(N110="sníž. přenesená",J110,0)</f>
        <v>0</v>
      </c>
      <c r="BI110" s="169">
        <f>IF(N110="nulová",J110,0)</f>
        <v>0</v>
      </c>
      <c r="BJ110" s="23" t="s">
        <v>77</v>
      </c>
      <c r="BK110" s="169">
        <f>ROUND(I110*H110,2)</f>
        <v>-102.7</v>
      </c>
      <c r="BL110" s="23" t="s">
        <v>146</v>
      </c>
      <c r="BM110" s="23" t="s">
        <v>415</v>
      </c>
    </row>
    <row r="111" spans="2:65" s="12" customFormat="1">
      <c r="B111" s="170"/>
      <c r="D111" s="171" t="s">
        <v>148</v>
      </c>
      <c r="E111" s="172" t="s">
        <v>5</v>
      </c>
      <c r="F111" s="173" t="s">
        <v>416</v>
      </c>
      <c r="H111" s="174">
        <v>-12.837999999999999</v>
      </c>
      <c r="L111" s="170"/>
      <c r="M111" s="175"/>
      <c r="N111" s="176"/>
      <c r="O111" s="176"/>
      <c r="P111" s="176"/>
      <c r="Q111" s="176"/>
      <c r="R111" s="176"/>
      <c r="S111" s="176"/>
      <c r="T111" s="177"/>
      <c r="AT111" s="172" t="s">
        <v>148</v>
      </c>
      <c r="AU111" s="172" t="s">
        <v>79</v>
      </c>
      <c r="AV111" s="12" t="s">
        <v>79</v>
      </c>
      <c r="AW111" s="12" t="s">
        <v>33</v>
      </c>
      <c r="AX111" s="12" t="s">
        <v>77</v>
      </c>
      <c r="AY111" s="172" t="s">
        <v>139</v>
      </c>
    </row>
    <row r="112" spans="2:65" s="1" customFormat="1" ht="25.5" customHeight="1">
      <c r="B112" s="158"/>
      <c r="C112" s="159" t="s">
        <v>417</v>
      </c>
      <c r="D112" s="159" t="s">
        <v>142</v>
      </c>
      <c r="E112" s="160" t="s">
        <v>418</v>
      </c>
      <c r="F112" s="161" t="s">
        <v>419</v>
      </c>
      <c r="G112" s="162" t="s">
        <v>145</v>
      </c>
      <c r="H112" s="163">
        <v>-0.91700000000000004</v>
      </c>
      <c r="I112" s="164">
        <v>160</v>
      </c>
      <c r="J112" s="164">
        <f>ROUND(I112*H112,2)</f>
        <v>-146.72</v>
      </c>
      <c r="K112" s="161" t="s">
        <v>194</v>
      </c>
      <c r="L112" s="37"/>
      <c r="M112" s="165" t="s">
        <v>5</v>
      </c>
      <c r="N112" s="166" t="s">
        <v>41</v>
      </c>
      <c r="O112" s="167">
        <v>0</v>
      </c>
      <c r="P112" s="167">
        <f>O112*H112</f>
        <v>0</v>
      </c>
      <c r="Q112" s="167">
        <v>0</v>
      </c>
      <c r="R112" s="167">
        <f>Q112*H112</f>
        <v>0</v>
      </c>
      <c r="S112" s="167">
        <v>0</v>
      </c>
      <c r="T112" s="168">
        <f>S112*H112</f>
        <v>0</v>
      </c>
      <c r="AR112" s="23" t="s">
        <v>146</v>
      </c>
      <c r="AT112" s="23" t="s">
        <v>142</v>
      </c>
      <c r="AU112" s="23" t="s">
        <v>79</v>
      </c>
      <c r="AY112" s="23" t="s">
        <v>139</v>
      </c>
      <c r="BE112" s="169">
        <f>IF(N112="základní",J112,0)</f>
        <v>-146.72</v>
      </c>
      <c r="BF112" s="169">
        <f>IF(N112="snížená",J112,0)</f>
        <v>0</v>
      </c>
      <c r="BG112" s="169">
        <f>IF(N112="zákl. přenesená",J112,0)</f>
        <v>0</v>
      </c>
      <c r="BH112" s="169">
        <f>IF(N112="sníž. přenesená",J112,0)</f>
        <v>0</v>
      </c>
      <c r="BI112" s="169">
        <f>IF(N112="nulová",J112,0)</f>
        <v>0</v>
      </c>
      <c r="BJ112" s="23" t="s">
        <v>77</v>
      </c>
      <c r="BK112" s="169">
        <f>ROUND(I112*H112,2)</f>
        <v>-146.72</v>
      </c>
      <c r="BL112" s="23" t="s">
        <v>146</v>
      </c>
      <c r="BM112" s="23" t="s">
        <v>420</v>
      </c>
    </row>
    <row r="113" spans="2:65" s="11" customFormat="1" ht="29.85" customHeight="1">
      <c r="B113" s="146"/>
      <c r="D113" s="147" t="s">
        <v>69</v>
      </c>
      <c r="E113" s="156" t="s">
        <v>151</v>
      </c>
      <c r="F113" s="156" t="s">
        <v>152</v>
      </c>
      <c r="J113" s="157">
        <f>BK113</f>
        <v>-840</v>
      </c>
      <c r="L113" s="146"/>
      <c r="M113" s="150"/>
      <c r="N113" s="151"/>
      <c r="O113" s="151"/>
      <c r="P113" s="152">
        <f>P114</f>
        <v>0</v>
      </c>
      <c r="Q113" s="151"/>
      <c r="R113" s="152">
        <f>R114</f>
        <v>0</v>
      </c>
      <c r="S113" s="151"/>
      <c r="T113" s="153">
        <f>T114</f>
        <v>0</v>
      </c>
      <c r="AR113" s="147" t="s">
        <v>77</v>
      </c>
      <c r="AT113" s="154" t="s">
        <v>69</v>
      </c>
      <c r="AU113" s="154" t="s">
        <v>77</v>
      </c>
      <c r="AY113" s="147" t="s">
        <v>139</v>
      </c>
      <c r="BK113" s="155">
        <f>BK114</f>
        <v>-840</v>
      </c>
    </row>
    <row r="114" spans="2:65" s="1" customFormat="1" ht="16.5" customHeight="1">
      <c r="B114" s="158"/>
      <c r="C114" s="159" t="s">
        <v>153</v>
      </c>
      <c r="D114" s="159" t="s">
        <v>142</v>
      </c>
      <c r="E114" s="160" t="s">
        <v>154</v>
      </c>
      <c r="F114" s="161" t="s">
        <v>155</v>
      </c>
      <c r="G114" s="162" t="s">
        <v>145</v>
      </c>
      <c r="H114" s="163">
        <v>-1.68</v>
      </c>
      <c r="I114" s="164">
        <v>500</v>
      </c>
      <c r="J114" s="164">
        <f>ROUND(I114*H114,2)</f>
        <v>-840</v>
      </c>
      <c r="K114" s="161" t="s">
        <v>194</v>
      </c>
      <c r="L114" s="37"/>
      <c r="M114" s="165" t="s">
        <v>5</v>
      </c>
      <c r="N114" s="166" t="s">
        <v>41</v>
      </c>
      <c r="O114" s="167">
        <v>0</v>
      </c>
      <c r="P114" s="167">
        <f>O114*H114</f>
        <v>0</v>
      </c>
      <c r="Q114" s="167">
        <v>0</v>
      </c>
      <c r="R114" s="167">
        <f>Q114*H114</f>
        <v>0</v>
      </c>
      <c r="S114" s="167">
        <v>0</v>
      </c>
      <c r="T114" s="168">
        <f>S114*H114</f>
        <v>0</v>
      </c>
      <c r="AR114" s="23" t="s">
        <v>146</v>
      </c>
      <c r="AT114" s="23" t="s">
        <v>142</v>
      </c>
      <c r="AU114" s="23" t="s">
        <v>79</v>
      </c>
      <c r="AY114" s="23" t="s">
        <v>139</v>
      </c>
      <c r="BE114" s="169">
        <f>IF(N114="základní",J114,0)</f>
        <v>-840</v>
      </c>
      <c r="BF114" s="169">
        <f>IF(N114="snížená",J114,0)</f>
        <v>0</v>
      </c>
      <c r="BG114" s="169">
        <f>IF(N114="zákl. přenesená",J114,0)</f>
        <v>0</v>
      </c>
      <c r="BH114" s="169">
        <f>IF(N114="sníž. přenesená",J114,0)</f>
        <v>0</v>
      </c>
      <c r="BI114" s="169">
        <f>IF(N114="nulová",J114,0)</f>
        <v>0</v>
      </c>
      <c r="BJ114" s="23" t="s">
        <v>77</v>
      </c>
      <c r="BK114" s="169">
        <f>ROUND(I114*H114,2)</f>
        <v>-840</v>
      </c>
      <c r="BL114" s="23" t="s">
        <v>146</v>
      </c>
      <c r="BM114" s="23" t="s">
        <v>314</v>
      </c>
    </row>
    <row r="115" spans="2:65" s="11" customFormat="1" ht="37.35" customHeight="1">
      <c r="B115" s="146"/>
      <c r="D115" s="147" t="s">
        <v>69</v>
      </c>
      <c r="E115" s="148" t="s">
        <v>157</v>
      </c>
      <c r="F115" s="148" t="s">
        <v>158</v>
      </c>
      <c r="J115" s="149">
        <f>BK115</f>
        <v>-8552.2100000000009</v>
      </c>
      <c r="L115" s="146"/>
      <c r="M115" s="150"/>
      <c r="N115" s="151"/>
      <c r="O115" s="151"/>
      <c r="P115" s="152">
        <f>P116</f>
        <v>0</v>
      </c>
      <c r="Q115" s="151"/>
      <c r="R115" s="152">
        <f>R116</f>
        <v>-0.21245700000000001</v>
      </c>
      <c r="S115" s="151"/>
      <c r="T115" s="153">
        <f>T116</f>
        <v>0</v>
      </c>
      <c r="AR115" s="147" t="s">
        <v>79</v>
      </c>
      <c r="AT115" s="154" t="s">
        <v>69</v>
      </c>
      <c r="AU115" s="154" t="s">
        <v>70</v>
      </c>
      <c r="AY115" s="147" t="s">
        <v>139</v>
      </c>
      <c r="BK115" s="155">
        <f>BK116</f>
        <v>-8552.2100000000009</v>
      </c>
    </row>
    <row r="116" spans="2:65" s="11" customFormat="1" ht="19.899999999999999" customHeight="1">
      <c r="B116" s="146"/>
      <c r="D116" s="147" t="s">
        <v>69</v>
      </c>
      <c r="E116" s="156" t="s">
        <v>421</v>
      </c>
      <c r="F116" s="156" t="s">
        <v>422</v>
      </c>
      <c r="J116" s="157">
        <f>BK116</f>
        <v>-8552.2100000000009</v>
      </c>
      <c r="L116" s="146"/>
      <c r="M116" s="150"/>
      <c r="N116" s="151"/>
      <c r="O116" s="151"/>
      <c r="P116" s="152">
        <f>SUM(P117:P124)</f>
        <v>0</v>
      </c>
      <c r="Q116" s="151"/>
      <c r="R116" s="152">
        <f>SUM(R117:R124)</f>
        <v>-0.21245700000000001</v>
      </c>
      <c r="S116" s="151"/>
      <c r="T116" s="153">
        <f>SUM(T117:T124)</f>
        <v>0</v>
      </c>
      <c r="AR116" s="147" t="s">
        <v>79</v>
      </c>
      <c r="AT116" s="154" t="s">
        <v>69</v>
      </c>
      <c r="AU116" s="154" t="s">
        <v>77</v>
      </c>
      <c r="AY116" s="147" t="s">
        <v>139</v>
      </c>
      <c r="BK116" s="155">
        <f>SUM(BK117:BK124)</f>
        <v>-8552.2100000000009</v>
      </c>
    </row>
    <row r="117" spans="2:65" s="1" customFormat="1" ht="25.5" customHeight="1">
      <c r="B117" s="158"/>
      <c r="C117" s="159" t="s">
        <v>423</v>
      </c>
      <c r="D117" s="159" t="s">
        <v>142</v>
      </c>
      <c r="E117" s="160" t="s">
        <v>424</v>
      </c>
      <c r="F117" s="161" t="s">
        <v>425</v>
      </c>
      <c r="G117" s="162" t="s">
        <v>173</v>
      </c>
      <c r="H117" s="163">
        <v>-10.57</v>
      </c>
      <c r="I117" s="164">
        <v>749</v>
      </c>
      <c r="J117" s="164">
        <f>ROUND(I117*H117,2)</f>
        <v>-7916.93</v>
      </c>
      <c r="K117" s="161" t="s">
        <v>194</v>
      </c>
      <c r="L117" s="37"/>
      <c r="M117" s="165" t="s">
        <v>5</v>
      </c>
      <c r="N117" s="166" t="s">
        <v>41</v>
      </c>
      <c r="O117" s="167">
        <v>0</v>
      </c>
      <c r="P117" s="167">
        <f>O117*H117</f>
        <v>0</v>
      </c>
      <c r="Q117" s="167">
        <v>0.02</v>
      </c>
      <c r="R117" s="167">
        <f>Q117*H117</f>
        <v>-0.2114</v>
      </c>
      <c r="S117" s="167">
        <v>0</v>
      </c>
      <c r="T117" s="168">
        <f>S117*H117</f>
        <v>0</v>
      </c>
      <c r="AR117" s="23" t="s">
        <v>165</v>
      </c>
      <c r="AT117" s="23" t="s">
        <v>142</v>
      </c>
      <c r="AU117" s="23" t="s">
        <v>79</v>
      </c>
      <c r="AY117" s="23" t="s">
        <v>139</v>
      </c>
      <c r="BE117" s="169">
        <f>IF(N117="základní",J117,0)</f>
        <v>-7916.93</v>
      </c>
      <c r="BF117" s="169">
        <f>IF(N117="snížená",J117,0)</f>
        <v>0</v>
      </c>
      <c r="BG117" s="169">
        <f>IF(N117="zákl. přenesená",J117,0)</f>
        <v>0</v>
      </c>
      <c r="BH117" s="169">
        <f>IF(N117="sníž. přenesená",J117,0)</f>
        <v>0</v>
      </c>
      <c r="BI117" s="169">
        <f>IF(N117="nulová",J117,0)</f>
        <v>0</v>
      </c>
      <c r="BJ117" s="23" t="s">
        <v>77</v>
      </c>
      <c r="BK117" s="169">
        <f>ROUND(I117*H117,2)</f>
        <v>-7916.93</v>
      </c>
      <c r="BL117" s="23" t="s">
        <v>165</v>
      </c>
      <c r="BM117" s="23" t="s">
        <v>426</v>
      </c>
    </row>
    <row r="118" spans="2:65" s="12" customFormat="1" ht="27">
      <c r="B118" s="170"/>
      <c r="D118" s="171" t="s">
        <v>148</v>
      </c>
      <c r="E118" s="172" t="s">
        <v>5</v>
      </c>
      <c r="F118" s="173" t="s">
        <v>427</v>
      </c>
      <c r="H118" s="174">
        <v>-66.59</v>
      </c>
      <c r="L118" s="170"/>
      <c r="M118" s="175"/>
      <c r="N118" s="176"/>
      <c r="O118" s="176"/>
      <c r="P118" s="176"/>
      <c r="Q118" s="176"/>
      <c r="R118" s="176"/>
      <c r="S118" s="176"/>
      <c r="T118" s="177"/>
      <c r="AT118" s="172" t="s">
        <v>148</v>
      </c>
      <c r="AU118" s="172" t="s">
        <v>79</v>
      </c>
      <c r="AV118" s="12" t="s">
        <v>79</v>
      </c>
      <c r="AW118" s="12" t="s">
        <v>33</v>
      </c>
      <c r="AX118" s="12" t="s">
        <v>70</v>
      </c>
      <c r="AY118" s="172" t="s">
        <v>139</v>
      </c>
    </row>
    <row r="119" spans="2:65" s="12" customFormat="1">
      <c r="B119" s="170"/>
      <c r="D119" s="171" t="s">
        <v>148</v>
      </c>
      <c r="E119" s="172" t="s">
        <v>5</v>
      </c>
      <c r="F119" s="173" t="s">
        <v>428</v>
      </c>
      <c r="H119" s="174">
        <v>56.02</v>
      </c>
      <c r="L119" s="170"/>
      <c r="M119" s="175"/>
      <c r="N119" s="176"/>
      <c r="O119" s="176"/>
      <c r="P119" s="176"/>
      <c r="Q119" s="176"/>
      <c r="R119" s="176"/>
      <c r="S119" s="176"/>
      <c r="T119" s="177"/>
      <c r="AT119" s="172" t="s">
        <v>148</v>
      </c>
      <c r="AU119" s="172" t="s">
        <v>79</v>
      </c>
      <c r="AV119" s="12" t="s">
        <v>79</v>
      </c>
      <c r="AW119" s="12" t="s">
        <v>33</v>
      </c>
      <c r="AX119" s="12" t="s">
        <v>70</v>
      </c>
      <c r="AY119" s="172" t="s">
        <v>139</v>
      </c>
    </row>
    <row r="120" spans="2:65" s="13" customFormat="1">
      <c r="B120" s="178"/>
      <c r="D120" s="171" t="s">
        <v>148</v>
      </c>
      <c r="E120" s="179" t="s">
        <v>5</v>
      </c>
      <c r="F120" s="180" t="s">
        <v>150</v>
      </c>
      <c r="H120" s="181">
        <v>-10.57</v>
      </c>
      <c r="L120" s="178"/>
      <c r="M120" s="182"/>
      <c r="N120" s="183"/>
      <c r="O120" s="183"/>
      <c r="P120" s="183"/>
      <c r="Q120" s="183"/>
      <c r="R120" s="183"/>
      <c r="S120" s="183"/>
      <c r="T120" s="184"/>
      <c r="AT120" s="179" t="s">
        <v>148</v>
      </c>
      <c r="AU120" s="179" t="s">
        <v>79</v>
      </c>
      <c r="AV120" s="13" t="s">
        <v>146</v>
      </c>
      <c r="AW120" s="13" t="s">
        <v>33</v>
      </c>
      <c r="AX120" s="13" t="s">
        <v>77</v>
      </c>
      <c r="AY120" s="179" t="s">
        <v>139</v>
      </c>
    </row>
    <row r="121" spans="2:65" s="1" customFormat="1" ht="16.5" customHeight="1">
      <c r="B121" s="158"/>
      <c r="C121" s="159" t="s">
        <v>429</v>
      </c>
      <c r="D121" s="159" t="s">
        <v>142</v>
      </c>
      <c r="E121" s="160" t="s">
        <v>430</v>
      </c>
      <c r="F121" s="161" t="s">
        <v>431</v>
      </c>
      <c r="G121" s="162" t="s">
        <v>173</v>
      </c>
      <c r="H121" s="163">
        <v>-10.57</v>
      </c>
      <c r="I121" s="164">
        <v>24</v>
      </c>
      <c r="J121" s="164">
        <f>ROUND(I121*H121,2)</f>
        <v>-253.68</v>
      </c>
      <c r="K121" s="161" t="s">
        <v>194</v>
      </c>
      <c r="L121" s="37"/>
      <c r="M121" s="165" t="s">
        <v>5</v>
      </c>
      <c r="N121" s="166" t="s">
        <v>41</v>
      </c>
      <c r="O121" s="167">
        <v>0</v>
      </c>
      <c r="P121" s="167">
        <f>O121*H121</f>
        <v>0</v>
      </c>
      <c r="Q121" s="167">
        <v>1E-4</v>
      </c>
      <c r="R121" s="167">
        <f>Q121*H121</f>
        <v>-1.057E-3</v>
      </c>
      <c r="S121" s="167">
        <v>0</v>
      </c>
      <c r="T121" s="168">
        <f>S121*H121</f>
        <v>0</v>
      </c>
      <c r="AR121" s="23" t="s">
        <v>165</v>
      </c>
      <c r="AT121" s="23" t="s">
        <v>142</v>
      </c>
      <c r="AU121" s="23" t="s">
        <v>79</v>
      </c>
      <c r="AY121" s="23" t="s">
        <v>139</v>
      </c>
      <c r="BE121" s="169">
        <f>IF(N121="základní",J121,0)</f>
        <v>-253.68</v>
      </c>
      <c r="BF121" s="169">
        <f>IF(N121="snížená",J121,0)</f>
        <v>0</v>
      </c>
      <c r="BG121" s="169">
        <f>IF(N121="zákl. přenesená",J121,0)</f>
        <v>0</v>
      </c>
      <c r="BH121" s="169">
        <f>IF(N121="sníž. přenesená",J121,0)</f>
        <v>0</v>
      </c>
      <c r="BI121" s="169">
        <f>IF(N121="nulová",J121,0)</f>
        <v>0</v>
      </c>
      <c r="BJ121" s="23" t="s">
        <v>77</v>
      </c>
      <c r="BK121" s="169">
        <f>ROUND(I121*H121,2)</f>
        <v>-253.68</v>
      </c>
      <c r="BL121" s="23" t="s">
        <v>165</v>
      </c>
      <c r="BM121" s="23" t="s">
        <v>432</v>
      </c>
    </row>
    <row r="122" spans="2:65" s="12" customFormat="1">
      <c r="B122" s="170"/>
      <c r="D122" s="171" t="s">
        <v>148</v>
      </c>
      <c r="E122" s="172" t="s">
        <v>5</v>
      </c>
      <c r="F122" s="173" t="s">
        <v>433</v>
      </c>
      <c r="H122" s="174">
        <v>-10.57</v>
      </c>
      <c r="L122" s="170"/>
      <c r="M122" s="175"/>
      <c r="N122" s="176"/>
      <c r="O122" s="176"/>
      <c r="P122" s="176"/>
      <c r="Q122" s="176"/>
      <c r="R122" s="176"/>
      <c r="S122" s="176"/>
      <c r="T122" s="177"/>
      <c r="AT122" s="172" t="s">
        <v>148</v>
      </c>
      <c r="AU122" s="172" t="s">
        <v>79</v>
      </c>
      <c r="AV122" s="12" t="s">
        <v>79</v>
      </c>
      <c r="AW122" s="12" t="s">
        <v>33</v>
      </c>
      <c r="AX122" s="12" t="s">
        <v>77</v>
      </c>
      <c r="AY122" s="172" t="s">
        <v>139</v>
      </c>
    </row>
    <row r="123" spans="2:65" s="1" customFormat="1" ht="25.5" customHeight="1">
      <c r="B123" s="158"/>
      <c r="C123" s="159" t="s">
        <v>434</v>
      </c>
      <c r="D123" s="159" t="s">
        <v>142</v>
      </c>
      <c r="E123" s="160" t="s">
        <v>435</v>
      </c>
      <c r="F123" s="161" t="s">
        <v>436</v>
      </c>
      <c r="G123" s="162" t="s">
        <v>145</v>
      </c>
      <c r="H123" s="163">
        <v>-0.21199999999999999</v>
      </c>
      <c r="I123" s="164">
        <v>1000</v>
      </c>
      <c r="J123" s="164">
        <f>ROUND(I123*H123,2)</f>
        <v>-212</v>
      </c>
      <c r="K123" s="161" t="s">
        <v>194</v>
      </c>
      <c r="L123" s="37"/>
      <c r="M123" s="165" t="s">
        <v>5</v>
      </c>
      <c r="N123" s="166" t="s">
        <v>41</v>
      </c>
      <c r="O123" s="167">
        <v>0</v>
      </c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AR123" s="23" t="s">
        <v>165</v>
      </c>
      <c r="AT123" s="23" t="s">
        <v>142</v>
      </c>
      <c r="AU123" s="23" t="s">
        <v>79</v>
      </c>
      <c r="AY123" s="23" t="s">
        <v>139</v>
      </c>
      <c r="BE123" s="169">
        <f>IF(N123="základní",J123,0)</f>
        <v>-212</v>
      </c>
      <c r="BF123" s="169">
        <f>IF(N123="snížená",J123,0)</f>
        <v>0</v>
      </c>
      <c r="BG123" s="169">
        <f>IF(N123="zákl. přenesená",J123,0)</f>
        <v>0</v>
      </c>
      <c r="BH123" s="169">
        <f>IF(N123="sníž. přenesená",J123,0)</f>
        <v>0</v>
      </c>
      <c r="BI123" s="169">
        <f>IF(N123="nulová",J123,0)</f>
        <v>0</v>
      </c>
      <c r="BJ123" s="23" t="s">
        <v>77</v>
      </c>
      <c r="BK123" s="169">
        <f>ROUND(I123*H123,2)</f>
        <v>-212</v>
      </c>
      <c r="BL123" s="23" t="s">
        <v>165</v>
      </c>
      <c r="BM123" s="23" t="s">
        <v>437</v>
      </c>
    </row>
    <row r="124" spans="2:65" s="1" customFormat="1" ht="25.5" customHeight="1">
      <c r="B124" s="158"/>
      <c r="C124" s="159" t="s">
        <v>438</v>
      </c>
      <c r="D124" s="159" t="s">
        <v>142</v>
      </c>
      <c r="E124" s="160" t="s">
        <v>439</v>
      </c>
      <c r="F124" s="161" t="s">
        <v>440</v>
      </c>
      <c r="G124" s="162" t="s">
        <v>145</v>
      </c>
      <c r="H124" s="163">
        <v>-0.21199999999999999</v>
      </c>
      <c r="I124" s="164">
        <v>800</v>
      </c>
      <c r="J124" s="164">
        <f>ROUND(I124*H124,2)</f>
        <v>-169.6</v>
      </c>
      <c r="K124" s="161" t="s">
        <v>194</v>
      </c>
      <c r="L124" s="37"/>
      <c r="M124" s="165" t="s">
        <v>5</v>
      </c>
      <c r="N124" s="194" t="s">
        <v>41</v>
      </c>
      <c r="O124" s="195">
        <v>0</v>
      </c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AR124" s="23" t="s">
        <v>165</v>
      </c>
      <c r="AT124" s="23" t="s">
        <v>142</v>
      </c>
      <c r="AU124" s="23" t="s">
        <v>79</v>
      </c>
      <c r="AY124" s="23" t="s">
        <v>139</v>
      </c>
      <c r="BE124" s="169">
        <f>IF(N124="základní",J124,0)</f>
        <v>-169.6</v>
      </c>
      <c r="BF124" s="169">
        <f>IF(N124="snížená",J124,0)</f>
        <v>0</v>
      </c>
      <c r="BG124" s="169">
        <f>IF(N124="zákl. přenesená",J124,0)</f>
        <v>0</v>
      </c>
      <c r="BH124" s="169">
        <f>IF(N124="sníž. přenesená",J124,0)</f>
        <v>0</v>
      </c>
      <c r="BI124" s="169">
        <f>IF(N124="nulová",J124,0)</f>
        <v>0</v>
      </c>
      <c r="BJ124" s="23" t="s">
        <v>77</v>
      </c>
      <c r="BK124" s="169">
        <f>ROUND(I124*H124,2)</f>
        <v>-169.6</v>
      </c>
      <c r="BL124" s="23" t="s">
        <v>165</v>
      </c>
      <c r="BM124" s="23" t="s">
        <v>441</v>
      </c>
    </row>
    <row r="125" spans="2:65" s="1" customFormat="1" ht="6.95" customHeight="1">
      <c r="B125" s="52"/>
      <c r="C125" s="53"/>
      <c r="D125" s="53"/>
      <c r="E125" s="53"/>
      <c r="F125" s="53"/>
      <c r="G125" s="53"/>
      <c r="H125" s="53"/>
      <c r="I125" s="53"/>
      <c r="J125" s="53"/>
      <c r="K125" s="53"/>
      <c r="L125" s="37"/>
    </row>
  </sheetData>
  <autoFilter ref="C89:K124"/>
  <mergeCells count="13">
    <mergeCell ref="E82:H82"/>
    <mergeCell ref="G1:H1"/>
    <mergeCell ref="L2:V2"/>
    <mergeCell ref="E49:H49"/>
    <mergeCell ref="E51:H51"/>
    <mergeCell ref="J55:J5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2"/>
  <sheetViews>
    <sheetView showGridLines="0" tabSelected="1" workbookViewId="0">
      <pane ySplit="1" topLeftCell="A2" activePane="bottomLeft" state="frozen"/>
      <selection pane="bottomLeft" activeCell="E9" sqref="E9:H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02"/>
      <c r="B1" s="16"/>
      <c r="C1" s="16"/>
      <c r="D1" s="17" t="s">
        <v>1</v>
      </c>
      <c r="E1" s="16"/>
      <c r="F1" s="103" t="s">
        <v>102</v>
      </c>
      <c r="G1" s="316" t="s">
        <v>103</v>
      </c>
      <c r="H1" s="316"/>
      <c r="I1" s="16"/>
      <c r="J1" s="103" t="s">
        <v>104</v>
      </c>
      <c r="K1" s="17" t="s">
        <v>105</v>
      </c>
      <c r="L1" s="103" t="s">
        <v>106</v>
      </c>
      <c r="M1" s="103"/>
      <c r="N1" s="103"/>
      <c r="O1" s="103"/>
      <c r="P1" s="103"/>
      <c r="Q1" s="103"/>
      <c r="R1" s="103"/>
      <c r="S1" s="103"/>
      <c r="T1" s="103"/>
      <c r="U1" s="104"/>
      <c r="V1" s="104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0" t="s">
        <v>8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23" t="s">
        <v>97</v>
      </c>
    </row>
    <row r="3" spans="1:70" ht="6.95" customHeight="1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79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28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70" ht="15">
      <c r="B6" s="27"/>
      <c r="C6" s="28"/>
      <c r="D6" s="35" t="s">
        <v>16</v>
      </c>
      <c r="E6" s="28"/>
      <c r="F6" s="28"/>
      <c r="G6" s="28"/>
      <c r="H6" s="28"/>
      <c r="I6" s="28"/>
      <c r="J6" s="28"/>
      <c r="K6" s="30"/>
    </row>
    <row r="7" spans="1:70" ht="16.5" customHeight="1">
      <c r="B7" s="27"/>
      <c r="C7" s="28"/>
      <c r="D7" s="28"/>
      <c r="E7" s="317" t="str">
        <f>'Rekapitulace stavby'!K6</f>
        <v>Stavební úpravy a přístavba komunitního centra BÉTEL</v>
      </c>
      <c r="F7" s="323"/>
      <c r="G7" s="323"/>
      <c r="H7" s="323"/>
      <c r="I7" s="28"/>
      <c r="J7" s="28"/>
      <c r="K7" s="30"/>
    </row>
    <row r="8" spans="1:70" ht="15">
      <c r="B8" s="27"/>
      <c r="C8" s="28"/>
      <c r="D8" s="35" t="s">
        <v>108</v>
      </c>
      <c r="E8" s="28"/>
      <c r="F8" s="28"/>
      <c r="G8" s="28"/>
      <c r="H8" s="28"/>
      <c r="I8" s="28"/>
      <c r="J8" s="28"/>
      <c r="K8" s="30"/>
    </row>
    <row r="9" spans="1:70" s="1" customFormat="1" ht="28.5" customHeight="1">
      <c r="B9" s="37"/>
      <c r="C9" s="38"/>
      <c r="D9" s="38"/>
      <c r="E9" s="317" t="s">
        <v>382</v>
      </c>
      <c r="F9" s="318"/>
      <c r="G9" s="318"/>
      <c r="H9" s="318"/>
      <c r="I9" s="38"/>
      <c r="J9" s="38"/>
      <c r="K9" s="41"/>
    </row>
    <row r="10" spans="1:70" s="1" customFormat="1" ht="15">
      <c r="B10" s="37"/>
      <c r="C10" s="38"/>
      <c r="D10" s="35" t="s">
        <v>110</v>
      </c>
      <c r="E10" s="38"/>
      <c r="F10" s="38"/>
      <c r="G10" s="38"/>
      <c r="H10" s="38"/>
      <c r="I10" s="38"/>
      <c r="J10" s="38"/>
      <c r="K10" s="41"/>
    </row>
    <row r="11" spans="1:70" s="1" customFormat="1" ht="36.950000000000003" customHeight="1">
      <c r="B11" s="37"/>
      <c r="C11" s="38"/>
      <c r="D11" s="38"/>
      <c r="E11" s="319" t="s">
        <v>442</v>
      </c>
      <c r="F11" s="318"/>
      <c r="G11" s="318"/>
      <c r="H11" s="318"/>
      <c r="I11" s="38"/>
      <c r="J11" s="38"/>
      <c r="K11" s="41"/>
    </row>
    <row r="12" spans="1:70" s="1" customFormat="1">
      <c r="B12" s="37"/>
      <c r="C12" s="38"/>
      <c r="D12" s="38"/>
      <c r="E12" s="38"/>
      <c r="F12" s="38"/>
      <c r="G12" s="38"/>
      <c r="H12" s="38"/>
      <c r="I12" s="38"/>
      <c r="J12" s="38"/>
      <c r="K12" s="41"/>
    </row>
    <row r="13" spans="1:70" s="1" customFormat="1" ht="14.45" customHeight="1">
      <c r="B13" s="37"/>
      <c r="C13" s="38"/>
      <c r="D13" s="35" t="s">
        <v>18</v>
      </c>
      <c r="E13" s="38"/>
      <c r="F13" s="33" t="s">
        <v>5</v>
      </c>
      <c r="G13" s="38"/>
      <c r="H13" s="38"/>
      <c r="I13" s="35" t="s">
        <v>19</v>
      </c>
      <c r="J13" s="33" t="s">
        <v>5</v>
      </c>
      <c r="K13" s="41"/>
    </row>
    <row r="14" spans="1:70" s="1" customFormat="1" ht="14.45" customHeight="1">
      <c r="B14" s="37"/>
      <c r="C14" s="38"/>
      <c r="D14" s="35" t="s">
        <v>20</v>
      </c>
      <c r="E14" s="38"/>
      <c r="F14" s="33" t="s">
        <v>21</v>
      </c>
      <c r="G14" s="38"/>
      <c r="H14" s="38"/>
      <c r="I14" s="35" t="s">
        <v>22</v>
      </c>
      <c r="J14" s="334">
        <f>'Rekapitulace stavby'!AN8</f>
        <v>43752</v>
      </c>
      <c r="K14" s="41"/>
    </row>
    <row r="15" spans="1:70" s="1" customFormat="1" ht="10.9" customHeight="1">
      <c r="B15" s="37"/>
      <c r="C15" s="38"/>
      <c r="D15" s="38"/>
      <c r="E15" s="38"/>
      <c r="F15" s="38"/>
      <c r="G15" s="38"/>
      <c r="H15" s="38"/>
      <c r="I15" s="38"/>
      <c r="J15" s="38"/>
      <c r="K15" s="41"/>
    </row>
    <row r="16" spans="1:70" s="1" customFormat="1" ht="14.45" customHeight="1">
      <c r="B16" s="37"/>
      <c r="C16" s="38"/>
      <c r="D16" s="35" t="s">
        <v>23</v>
      </c>
      <c r="E16" s="38"/>
      <c r="F16" s="38"/>
      <c r="G16" s="38"/>
      <c r="H16" s="38"/>
      <c r="I16" s="35" t="s">
        <v>24</v>
      </c>
      <c r="J16" s="33" t="s">
        <v>5</v>
      </c>
      <c r="K16" s="41"/>
    </row>
    <row r="17" spans="2:11" s="1" customFormat="1" ht="18" customHeight="1">
      <c r="B17" s="37"/>
      <c r="C17" s="38"/>
      <c r="D17" s="38"/>
      <c r="E17" s="33" t="s">
        <v>25</v>
      </c>
      <c r="F17" s="38"/>
      <c r="G17" s="38"/>
      <c r="H17" s="38"/>
      <c r="I17" s="35" t="s">
        <v>26</v>
      </c>
      <c r="J17" s="33" t="s">
        <v>5</v>
      </c>
      <c r="K17" s="41"/>
    </row>
    <row r="18" spans="2:11" s="1" customFormat="1" ht="6.95" customHeight="1">
      <c r="B18" s="37"/>
      <c r="C18" s="38"/>
      <c r="D18" s="38"/>
      <c r="E18" s="38"/>
      <c r="F18" s="38"/>
      <c r="G18" s="38"/>
      <c r="H18" s="38"/>
      <c r="I18" s="38"/>
      <c r="J18" s="38"/>
      <c r="K18" s="41"/>
    </row>
    <row r="19" spans="2:11" s="1" customFormat="1" ht="14.45" customHeight="1">
      <c r="B19" s="37"/>
      <c r="C19" s="38"/>
      <c r="D19" s="35" t="s">
        <v>27</v>
      </c>
      <c r="E19" s="38"/>
      <c r="F19" s="38"/>
      <c r="G19" s="38"/>
      <c r="H19" s="38"/>
      <c r="I19" s="35" t="s">
        <v>24</v>
      </c>
      <c r="J19" s="33" t="s">
        <v>28</v>
      </c>
      <c r="K19" s="41"/>
    </row>
    <row r="20" spans="2:11" s="1" customFormat="1" ht="18" customHeight="1">
      <c r="B20" s="37"/>
      <c r="C20" s="38"/>
      <c r="D20" s="38"/>
      <c r="E20" s="33" t="s">
        <v>29</v>
      </c>
      <c r="F20" s="38"/>
      <c r="G20" s="38"/>
      <c r="H20" s="38"/>
      <c r="I20" s="35" t="s">
        <v>26</v>
      </c>
      <c r="J20" s="33" t="s">
        <v>30</v>
      </c>
      <c r="K20" s="41"/>
    </row>
    <row r="21" spans="2:11" s="1" customFormat="1" ht="6.95" customHeight="1">
      <c r="B21" s="37"/>
      <c r="C21" s="38"/>
      <c r="D21" s="38"/>
      <c r="E21" s="38"/>
      <c r="F21" s="38"/>
      <c r="G21" s="38"/>
      <c r="H21" s="38"/>
      <c r="I21" s="38"/>
      <c r="J21" s="38"/>
      <c r="K21" s="41"/>
    </row>
    <row r="22" spans="2:11" s="1" customFormat="1" ht="14.45" customHeight="1">
      <c r="B22" s="37"/>
      <c r="C22" s="38"/>
      <c r="D22" s="35" t="s">
        <v>31</v>
      </c>
      <c r="E22" s="38"/>
      <c r="F22" s="38"/>
      <c r="G22" s="38"/>
      <c r="H22" s="38"/>
      <c r="I22" s="35" t="s">
        <v>24</v>
      </c>
      <c r="J22" s="33" t="s">
        <v>5</v>
      </c>
      <c r="K22" s="41"/>
    </row>
    <row r="23" spans="2:11" s="1" customFormat="1" ht="18" customHeight="1">
      <c r="B23" s="37"/>
      <c r="C23" s="38"/>
      <c r="D23" s="38"/>
      <c r="E23" s="33" t="s">
        <v>32</v>
      </c>
      <c r="F23" s="38"/>
      <c r="G23" s="38"/>
      <c r="H23" s="38"/>
      <c r="I23" s="35" t="s">
        <v>26</v>
      </c>
      <c r="J23" s="33" t="s">
        <v>5</v>
      </c>
      <c r="K23" s="41"/>
    </row>
    <row r="24" spans="2:1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41"/>
    </row>
    <row r="25" spans="2:11" s="1" customFormat="1" ht="14.45" customHeight="1">
      <c r="B25" s="37"/>
      <c r="C25" s="38"/>
      <c r="D25" s="35" t="s">
        <v>34</v>
      </c>
      <c r="E25" s="38"/>
      <c r="F25" s="38"/>
      <c r="G25" s="38"/>
      <c r="H25" s="38"/>
      <c r="I25" s="38"/>
      <c r="J25" s="38"/>
      <c r="K25" s="41"/>
    </row>
    <row r="26" spans="2:11" s="7" customFormat="1" ht="16.5" customHeight="1">
      <c r="B26" s="106"/>
      <c r="C26" s="107"/>
      <c r="D26" s="107"/>
      <c r="E26" s="302" t="s">
        <v>5</v>
      </c>
      <c r="F26" s="302"/>
      <c r="G26" s="302"/>
      <c r="H26" s="302"/>
      <c r="I26" s="107"/>
      <c r="J26" s="107"/>
      <c r="K26" s="108"/>
    </row>
    <row r="27" spans="2:11" s="1" customFormat="1" ht="6.95" customHeight="1">
      <c r="B27" s="37"/>
      <c r="C27" s="38"/>
      <c r="D27" s="38"/>
      <c r="E27" s="38"/>
      <c r="F27" s="38"/>
      <c r="G27" s="38"/>
      <c r="H27" s="38"/>
      <c r="I27" s="38"/>
      <c r="J27" s="38"/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64"/>
      <c r="J28" s="64"/>
      <c r="K28" s="109"/>
    </row>
    <row r="29" spans="2:11" s="1" customFormat="1" ht="25.35" customHeight="1">
      <c r="B29" s="37"/>
      <c r="C29" s="38"/>
      <c r="D29" s="110" t="s">
        <v>36</v>
      </c>
      <c r="E29" s="38"/>
      <c r="F29" s="38"/>
      <c r="G29" s="38"/>
      <c r="H29" s="38"/>
      <c r="I29" s="38"/>
      <c r="J29" s="111">
        <f>ROUND(J92,2)</f>
        <v>94940.28</v>
      </c>
      <c r="K29" s="41"/>
    </row>
    <row r="30" spans="2:11" s="1" customFormat="1" ht="6.95" customHeight="1">
      <c r="B30" s="37"/>
      <c r="C30" s="38"/>
      <c r="D30" s="64"/>
      <c r="E30" s="64"/>
      <c r="F30" s="64"/>
      <c r="G30" s="64"/>
      <c r="H30" s="64"/>
      <c r="I30" s="64"/>
      <c r="J30" s="64"/>
      <c r="K30" s="109"/>
    </row>
    <row r="31" spans="2:11" s="1" customFormat="1" ht="14.45" customHeight="1">
      <c r="B31" s="37"/>
      <c r="C31" s="38"/>
      <c r="D31" s="38"/>
      <c r="E31" s="38"/>
      <c r="F31" s="42" t="s">
        <v>38</v>
      </c>
      <c r="G31" s="38"/>
      <c r="H31" s="38"/>
      <c r="I31" s="42" t="s">
        <v>37</v>
      </c>
      <c r="J31" s="42" t="s">
        <v>39</v>
      </c>
      <c r="K31" s="41"/>
    </row>
    <row r="32" spans="2:11" s="1" customFormat="1" ht="14.45" customHeight="1">
      <c r="B32" s="37"/>
      <c r="C32" s="38"/>
      <c r="D32" s="45" t="s">
        <v>40</v>
      </c>
      <c r="E32" s="45" t="s">
        <v>41</v>
      </c>
      <c r="F32" s="112">
        <f>ROUND(SUM(BE92:BE141), 2)</f>
        <v>94940.28</v>
      </c>
      <c r="G32" s="38"/>
      <c r="H32" s="38"/>
      <c r="I32" s="113">
        <v>0.21</v>
      </c>
      <c r="J32" s="112">
        <f>ROUND(ROUND((SUM(BE92:BE141)), 2)*I32, 2)</f>
        <v>19937.46</v>
      </c>
      <c r="K32" s="41"/>
    </row>
    <row r="33" spans="2:11" s="1" customFormat="1" ht="14.45" customHeight="1">
      <c r="B33" s="37"/>
      <c r="C33" s="38"/>
      <c r="D33" s="38"/>
      <c r="E33" s="45" t="s">
        <v>42</v>
      </c>
      <c r="F33" s="112">
        <f>ROUND(SUM(BF92:BF141), 2)</f>
        <v>0</v>
      </c>
      <c r="G33" s="38"/>
      <c r="H33" s="38"/>
      <c r="I33" s="113">
        <v>0.15</v>
      </c>
      <c r="J33" s="112">
        <f>ROUND(ROUND((SUM(BF92:BF141)), 2)*I33, 2)</f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43</v>
      </c>
      <c r="F34" s="112">
        <f>ROUND(SUM(BG92:BG141), 2)</f>
        <v>0</v>
      </c>
      <c r="G34" s="38"/>
      <c r="H34" s="38"/>
      <c r="I34" s="113">
        <v>0.21</v>
      </c>
      <c r="J34" s="112">
        <v>0</v>
      </c>
      <c r="K34" s="41"/>
    </row>
    <row r="35" spans="2:11" s="1" customFormat="1" ht="14.45" hidden="1" customHeight="1">
      <c r="B35" s="37"/>
      <c r="C35" s="38"/>
      <c r="D35" s="38"/>
      <c r="E35" s="45" t="s">
        <v>44</v>
      </c>
      <c r="F35" s="112">
        <f>ROUND(SUM(BH92:BH141), 2)</f>
        <v>0</v>
      </c>
      <c r="G35" s="38"/>
      <c r="H35" s="38"/>
      <c r="I35" s="113">
        <v>0.15</v>
      </c>
      <c r="J35" s="112">
        <v>0</v>
      </c>
      <c r="K35" s="41"/>
    </row>
    <row r="36" spans="2:11" s="1" customFormat="1" ht="14.45" hidden="1" customHeight="1">
      <c r="B36" s="37"/>
      <c r="C36" s="38"/>
      <c r="D36" s="38"/>
      <c r="E36" s="45" t="s">
        <v>45</v>
      </c>
      <c r="F36" s="112">
        <f>ROUND(SUM(BI92:BI141), 2)</f>
        <v>0</v>
      </c>
      <c r="G36" s="38"/>
      <c r="H36" s="38"/>
      <c r="I36" s="113">
        <v>0</v>
      </c>
      <c r="J36" s="112">
        <v>0</v>
      </c>
      <c r="K36" s="41"/>
    </row>
    <row r="37" spans="2:11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41"/>
    </row>
    <row r="38" spans="2:11" s="1" customFormat="1" ht="25.35" customHeight="1">
      <c r="B38" s="37"/>
      <c r="C38" s="114"/>
      <c r="D38" s="115" t="s">
        <v>46</v>
      </c>
      <c r="E38" s="67"/>
      <c r="F38" s="67"/>
      <c r="G38" s="116" t="s">
        <v>47</v>
      </c>
      <c r="H38" s="117" t="s">
        <v>48</v>
      </c>
      <c r="I38" s="67"/>
      <c r="J38" s="118">
        <f>SUM(J29:J36)</f>
        <v>114877.73999999999</v>
      </c>
      <c r="K38" s="119"/>
    </row>
    <row r="39" spans="2:11" s="1" customFormat="1" ht="14.45" customHeight="1">
      <c r="B39" s="52"/>
      <c r="C39" s="53"/>
      <c r="D39" s="53"/>
      <c r="E39" s="53"/>
      <c r="F39" s="53"/>
      <c r="G39" s="53"/>
      <c r="H39" s="53"/>
      <c r="I39" s="53"/>
      <c r="J39" s="53"/>
      <c r="K39" s="54"/>
    </row>
    <row r="43" spans="2:11" s="1" customFormat="1" ht="6.95" customHeight="1">
      <c r="B43" s="55"/>
      <c r="C43" s="56"/>
      <c r="D43" s="56"/>
      <c r="E43" s="56"/>
      <c r="F43" s="56"/>
      <c r="G43" s="56"/>
      <c r="H43" s="56"/>
      <c r="I43" s="56"/>
      <c r="J43" s="56"/>
      <c r="K43" s="120"/>
    </row>
    <row r="44" spans="2:11" s="1" customFormat="1" ht="36.950000000000003" customHeight="1">
      <c r="B44" s="37"/>
      <c r="C44" s="29" t="s">
        <v>113</v>
      </c>
      <c r="D44" s="38"/>
      <c r="E44" s="38"/>
      <c r="F44" s="38"/>
      <c r="G44" s="38"/>
      <c r="H44" s="38"/>
      <c r="I44" s="38"/>
      <c r="J44" s="38"/>
      <c r="K44" s="41"/>
    </row>
    <row r="45" spans="2:11" s="1" customFormat="1" ht="6.95" customHeight="1">
      <c r="B45" s="37"/>
      <c r="C45" s="38"/>
      <c r="D45" s="38"/>
      <c r="E45" s="38"/>
      <c r="F45" s="38"/>
      <c r="G45" s="38"/>
      <c r="H45" s="38"/>
      <c r="I45" s="38"/>
      <c r="J45" s="38"/>
      <c r="K45" s="41"/>
    </row>
    <row r="46" spans="2:11" s="1" customFormat="1" ht="14.45" customHeight="1">
      <c r="B46" s="37"/>
      <c r="C46" s="35" t="s">
        <v>16</v>
      </c>
      <c r="D46" s="38"/>
      <c r="E46" s="38"/>
      <c r="F46" s="38"/>
      <c r="G46" s="38"/>
      <c r="H46" s="38"/>
      <c r="I46" s="38"/>
      <c r="J46" s="38"/>
      <c r="K46" s="41"/>
    </row>
    <row r="47" spans="2:11" s="1" customFormat="1" ht="16.5" customHeight="1">
      <c r="B47" s="37"/>
      <c r="C47" s="38"/>
      <c r="D47" s="38"/>
      <c r="E47" s="317" t="str">
        <f>E7</f>
        <v>Stavební úpravy a přístavba komunitního centra BÉTEL</v>
      </c>
      <c r="F47" s="323"/>
      <c r="G47" s="323"/>
      <c r="H47" s="323"/>
      <c r="I47" s="38"/>
      <c r="J47" s="38"/>
      <c r="K47" s="41"/>
    </row>
    <row r="48" spans="2:11" ht="15">
      <c r="B48" s="27"/>
      <c r="C48" s="35" t="s">
        <v>108</v>
      </c>
      <c r="D48" s="28"/>
      <c r="E48" s="28"/>
      <c r="F48" s="28"/>
      <c r="G48" s="28"/>
      <c r="H48" s="28"/>
      <c r="I48" s="28"/>
      <c r="J48" s="28"/>
      <c r="K48" s="30"/>
    </row>
    <row r="49" spans="2:47" s="1" customFormat="1" ht="28.5" customHeight="1">
      <c r="B49" s="37"/>
      <c r="C49" s="38"/>
      <c r="D49" s="38"/>
      <c r="E49" s="317" t="s">
        <v>382</v>
      </c>
      <c r="F49" s="318"/>
      <c r="G49" s="318"/>
      <c r="H49" s="318"/>
      <c r="I49" s="38"/>
      <c r="J49" s="38"/>
      <c r="K49" s="41"/>
    </row>
    <row r="50" spans="2:47" s="1" customFormat="1" ht="14.45" customHeight="1">
      <c r="B50" s="37"/>
      <c r="C50" s="35" t="s">
        <v>110</v>
      </c>
      <c r="D50" s="38"/>
      <c r="E50" s="38"/>
      <c r="F50" s="38"/>
      <c r="G50" s="38"/>
      <c r="H50" s="38"/>
      <c r="I50" s="38"/>
      <c r="J50" s="38"/>
      <c r="K50" s="41"/>
    </row>
    <row r="51" spans="2:47" s="1" customFormat="1" ht="17.25" customHeight="1">
      <c r="B51" s="37"/>
      <c r="C51" s="38"/>
      <c r="D51" s="38"/>
      <c r="E51" s="319" t="str">
        <f>E11</f>
        <v>Vícepráce - Vybourání stropu mezi 2.a 3. NP, nový PO podhled, vybourání celé střední stěny ve 2NP, ztužení táhly</v>
      </c>
      <c r="F51" s="318"/>
      <c r="G51" s="318"/>
      <c r="H51" s="318"/>
      <c r="I51" s="38"/>
      <c r="J51" s="38"/>
      <c r="K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38"/>
      <c r="J52" s="38"/>
      <c r="K52" s="41"/>
    </row>
    <row r="53" spans="2:47" s="1" customFormat="1" ht="18" customHeight="1">
      <c r="B53" s="37"/>
      <c r="C53" s="35" t="s">
        <v>20</v>
      </c>
      <c r="D53" s="38"/>
      <c r="E53" s="38"/>
      <c r="F53" s="33" t="str">
        <f>F14</f>
        <v xml:space="preserve">Bezručova čp.503, Chrastava </v>
      </c>
      <c r="G53" s="38"/>
      <c r="H53" s="38"/>
      <c r="I53" s="35" t="s">
        <v>22</v>
      </c>
      <c r="J53" s="105">
        <f>IF(J14="","",J14)</f>
        <v>43752</v>
      </c>
      <c r="K53" s="41"/>
    </row>
    <row r="54" spans="2:47" s="1" customFormat="1" ht="6.95" customHeight="1">
      <c r="B54" s="37"/>
      <c r="C54" s="38"/>
      <c r="D54" s="38"/>
      <c r="E54" s="38"/>
      <c r="F54" s="38"/>
      <c r="G54" s="38"/>
      <c r="H54" s="38"/>
      <c r="I54" s="38"/>
      <c r="J54" s="38"/>
      <c r="K54" s="41"/>
    </row>
    <row r="55" spans="2:47" s="1" customFormat="1" ht="15">
      <c r="B55" s="37"/>
      <c r="C55" s="35" t="s">
        <v>23</v>
      </c>
      <c r="D55" s="38"/>
      <c r="E55" s="38"/>
      <c r="F55" s="33" t="str">
        <f>E17</f>
        <v>Sbor JB v Chrastavě, Bezručova 503, 46331 Chrastav</v>
      </c>
      <c r="G55" s="38"/>
      <c r="H55" s="38"/>
      <c r="I55" s="35" t="s">
        <v>31</v>
      </c>
      <c r="J55" s="302" t="str">
        <f>E23</f>
        <v>FS Vision, s.r.o. IČ: 22792902</v>
      </c>
      <c r="K55" s="41"/>
    </row>
    <row r="56" spans="2:47" s="1" customFormat="1" ht="14.45" customHeight="1">
      <c r="B56" s="37"/>
      <c r="C56" s="35" t="s">
        <v>27</v>
      </c>
      <c r="D56" s="38"/>
      <c r="E56" s="38"/>
      <c r="F56" s="33" t="str">
        <f>IF(E20="","",E20)</f>
        <v>TOMIVOS s.r.o.</v>
      </c>
      <c r="G56" s="38"/>
      <c r="H56" s="38"/>
      <c r="I56" s="38"/>
      <c r="J56" s="320"/>
      <c r="K56" s="41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38"/>
      <c r="J57" s="38"/>
      <c r="K57" s="41"/>
    </row>
    <row r="58" spans="2:47" s="1" customFormat="1" ht="29.25" customHeight="1">
      <c r="B58" s="37"/>
      <c r="C58" s="121" t="s">
        <v>114</v>
      </c>
      <c r="D58" s="114"/>
      <c r="E58" s="114"/>
      <c r="F58" s="114"/>
      <c r="G58" s="114"/>
      <c r="H58" s="114"/>
      <c r="I58" s="114"/>
      <c r="J58" s="122" t="s">
        <v>115</v>
      </c>
      <c r="K58" s="123"/>
    </row>
    <row r="59" spans="2:47" s="1" customFormat="1" ht="10.35" customHeight="1">
      <c r="B59" s="37"/>
      <c r="C59" s="38"/>
      <c r="D59" s="38"/>
      <c r="E59" s="38"/>
      <c r="F59" s="38"/>
      <c r="G59" s="38"/>
      <c r="H59" s="38"/>
      <c r="I59" s="38"/>
      <c r="J59" s="38"/>
      <c r="K59" s="41"/>
    </row>
    <row r="60" spans="2:47" s="1" customFormat="1" ht="29.25" customHeight="1">
      <c r="B60" s="37"/>
      <c r="C60" s="124" t="s">
        <v>116</v>
      </c>
      <c r="D60" s="38"/>
      <c r="E60" s="38"/>
      <c r="F60" s="38"/>
      <c r="G60" s="38"/>
      <c r="H60" s="38"/>
      <c r="I60" s="38"/>
      <c r="J60" s="111">
        <f>J92</f>
        <v>94940.28</v>
      </c>
      <c r="K60" s="41"/>
      <c r="AU60" s="23" t="s">
        <v>117</v>
      </c>
    </row>
    <row r="61" spans="2:47" s="8" customFormat="1" ht="24.95" customHeight="1">
      <c r="B61" s="125"/>
      <c r="C61" s="126"/>
      <c r="D61" s="127" t="s">
        <v>118</v>
      </c>
      <c r="E61" s="128"/>
      <c r="F61" s="128"/>
      <c r="G61" s="128"/>
      <c r="H61" s="128"/>
      <c r="I61" s="128"/>
      <c r="J61" s="129">
        <f>J93</f>
        <v>84855.459999999992</v>
      </c>
      <c r="K61" s="130"/>
    </row>
    <row r="62" spans="2:47" s="9" customFormat="1" ht="19.899999999999999" customHeight="1">
      <c r="B62" s="131"/>
      <c r="C62" s="132"/>
      <c r="D62" s="133" t="s">
        <v>187</v>
      </c>
      <c r="E62" s="134"/>
      <c r="F62" s="134"/>
      <c r="G62" s="134"/>
      <c r="H62" s="134"/>
      <c r="I62" s="134"/>
      <c r="J62" s="135">
        <f>J94</f>
        <v>2181.1999999999998</v>
      </c>
      <c r="K62" s="136"/>
    </row>
    <row r="63" spans="2:47" s="9" customFormat="1" ht="19.899999999999999" customHeight="1">
      <c r="B63" s="131"/>
      <c r="C63" s="132"/>
      <c r="D63" s="133" t="s">
        <v>443</v>
      </c>
      <c r="E63" s="134"/>
      <c r="F63" s="134"/>
      <c r="G63" s="134"/>
      <c r="H63" s="134"/>
      <c r="I63" s="134"/>
      <c r="J63" s="135">
        <f>J97</f>
        <v>55077.39</v>
      </c>
      <c r="K63" s="136"/>
    </row>
    <row r="64" spans="2:47" s="9" customFormat="1" ht="19.899999999999999" customHeight="1">
      <c r="B64" s="131"/>
      <c r="C64" s="132"/>
      <c r="D64" s="133" t="s">
        <v>444</v>
      </c>
      <c r="E64" s="134"/>
      <c r="F64" s="134"/>
      <c r="G64" s="134"/>
      <c r="H64" s="134"/>
      <c r="I64" s="134"/>
      <c r="J64" s="135">
        <f>J107</f>
        <v>2165.6799999999998</v>
      </c>
      <c r="K64" s="136"/>
    </row>
    <row r="65" spans="2:12" s="9" customFormat="1" ht="19.899999999999999" customHeight="1">
      <c r="B65" s="131"/>
      <c r="C65" s="132"/>
      <c r="D65" s="133" t="s">
        <v>384</v>
      </c>
      <c r="E65" s="134"/>
      <c r="F65" s="134"/>
      <c r="G65" s="134"/>
      <c r="H65" s="134"/>
      <c r="I65" s="134"/>
      <c r="J65" s="135">
        <f>J110</f>
        <v>7778.54</v>
      </c>
      <c r="K65" s="136"/>
    </row>
    <row r="66" spans="2:12" s="9" customFormat="1" ht="19.899999999999999" customHeight="1">
      <c r="B66" s="131"/>
      <c r="C66" s="132"/>
      <c r="D66" s="133" t="s">
        <v>385</v>
      </c>
      <c r="E66" s="134"/>
      <c r="F66" s="134"/>
      <c r="G66" s="134"/>
      <c r="H66" s="134"/>
      <c r="I66" s="134"/>
      <c r="J66" s="135">
        <f>J116</f>
        <v>16977.650000000001</v>
      </c>
      <c r="K66" s="136"/>
    </row>
    <row r="67" spans="2:12" s="9" customFormat="1" ht="19.899999999999999" customHeight="1">
      <c r="B67" s="131"/>
      <c r="C67" s="132"/>
      <c r="D67" s="133" t="s">
        <v>120</v>
      </c>
      <c r="E67" s="134"/>
      <c r="F67" s="134"/>
      <c r="G67" s="134"/>
      <c r="H67" s="134"/>
      <c r="I67" s="134"/>
      <c r="J67" s="135">
        <f>J125</f>
        <v>675</v>
      </c>
      <c r="K67" s="136"/>
    </row>
    <row r="68" spans="2:12" s="8" customFormat="1" ht="24.95" customHeight="1">
      <c r="B68" s="125"/>
      <c r="C68" s="126"/>
      <c r="D68" s="127" t="s">
        <v>445</v>
      </c>
      <c r="E68" s="128"/>
      <c r="F68" s="128"/>
      <c r="G68" s="128"/>
      <c r="H68" s="128"/>
      <c r="I68" s="128"/>
      <c r="J68" s="129">
        <f>J127</f>
        <v>4833.4100000000008</v>
      </c>
      <c r="K68" s="130"/>
    </row>
    <row r="69" spans="2:12" s="8" customFormat="1" ht="24.95" customHeight="1">
      <c r="B69" s="125"/>
      <c r="C69" s="126"/>
      <c r="D69" s="127" t="s">
        <v>121</v>
      </c>
      <c r="E69" s="128"/>
      <c r="F69" s="128"/>
      <c r="G69" s="128"/>
      <c r="H69" s="128"/>
      <c r="I69" s="128"/>
      <c r="J69" s="129">
        <f>J134</f>
        <v>5251.41</v>
      </c>
      <c r="K69" s="130"/>
    </row>
    <row r="70" spans="2:12" s="9" customFormat="1" ht="19.899999999999999" customHeight="1">
      <c r="B70" s="131"/>
      <c r="C70" s="132"/>
      <c r="D70" s="133" t="s">
        <v>446</v>
      </c>
      <c r="E70" s="134"/>
      <c r="F70" s="134"/>
      <c r="G70" s="134"/>
      <c r="H70" s="134"/>
      <c r="I70" s="134"/>
      <c r="J70" s="135">
        <f>J135</f>
        <v>5251.41</v>
      </c>
      <c r="K70" s="136"/>
    </row>
    <row r="71" spans="2:12" s="1" customFormat="1" ht="21.75" customHeight="1">
      <c r="B71" s="37"/>
      <c r="C71" s="38"/>
      <c r="D71" s="38"/>
      <c r="E71" s="38"/>
      <c r="F71" s="38"/>
      <c r="G71" s="38"/>
      <c r="H71" s="38"/>
      <c r="I71" s="38"/>
      <c r="J71" s="38"/>
      <c r="K71" s="41"/>
    </row>
    <row r="72" spans="2:12" s="1" customFormat="1" ht="6.95" customHeight="1">
      <c r="B72" s="52"/>
      <c r="C72" s="53"/>
      <c r="D72" s="53"/>
      <c r="E72" s="53"/>
      <c r="F72" s="53"/>
      <c r="G72" s="53"/>
      <c r="H72" s="53"/>
      <c r="I72" s="53"/>
      <c r="J72" s="53"/>
      <c r="K72" s="54"/>
    </row>
    <row r="76" spans="2:12" s="1" customFormat="1" ht="6.95" customHeight="1">
      <c r="B76" s="55"/>
      <c r="C76" s="56"/>
      <c r="D76" s="56"/>
      <c r="E76" s="56"/>
      <c r="F76" s="56"/>
      <c r="G76" s="56"/>
      <c r="H76" s="56"/>
      <c r="I76" s="56"/>
      <c r="J76" s="56"/>
      <c r="K76" s="56"/>
      <c r="L76" s="37"/>
    </row>
    <row r="77" spans="2:12" s="1" customFormat="1" ht="36.950000000000003" customHeight="1">
      <c r="B77" s="37"/>
      <c r="C77" s="57" t="s">
        <v>123</v>
      </c>
      <c r="L77" s="37"/>
    </row>
    <row r="78" spans="2:12" s="1" customFormat="1" ht="6.95" customHeight="1">
      <c r="B78" s="37"/>
      <c r="L78" s="37"/>
    </row>
    <row r="79" spans="2:12" s="1" customFormat="1" ht="14.45" customHeight="1">
      <c r="B79" s="37"/>
      <c r="C79" s="59" t="s">
        <v>16</v>
      </c>
      <c r="L79" s="37"/>
    </row>
    <row r="80" spans="2:12" s="1" customFormat="1" ht="16.5" customHeight="1">
      <c r="B80" s="37"/>
      <c r="E80" s="321" t="str">
        <f>E7</f>
        <v>Stavební úpravy a přístavba komunitního centra BÉTEL</v>
      </c>
      <c r="F80" s="322"/>
      <c r="G80" s="322"/>
      <c r="H80" s="322"/>
      <c r="L80" s="37"/>
    </row>
    <row r="81" spans="2:65" ht="15">
      <c r="B81" s="27"/>
      <c r="C81" s="59" t="s">
        <v>108</v>
      </c>
      <c r="L81" s="27"/>
    </row>
    <row r="82" spans="2:65" s="1" customFormat="1" ht="28.5" customHeight="1">
      <c r="B82" s="37"/>
      <c r="E82" s="321" t="s">
        <v>382</v>
      </c>
      <c r="F82" s="315"/>
      <c r="G82" s="315"/>
      <c r="H82" s="315"/>
      <c r="L82" s="37"/>
    </row>
    <row r="83" spans="2:65" s="1" customFormat="1" ht="14.45" customHeight="1">
      <c r="B83" s="37"/>
      <c r="C83" s="59" t="s">
        <v>110</v>
      </c>
      <c r="L83" s="37"/>
    </row>
    <row r="84" spans="2:65" s="1" customFormat="1" ht="17.25" customHeight="1">
      <c r="B84" s="37"/>
      <c r="E84" s="295" t="str">
        <f>E11</f>
        <v>Vícepráce - Vybourání stropu mezi 2.a 3. NP, nový PO podhled, vybourání celé střední stěny ve 2NP, ztužení táhly</v>
      </c>
      <c r="F84" s="315"/>
      <c r="G84" s="315"/>
      <c r="H84" s="315"/>
      <c r="L84" s="37"/>
    </row>
    <row r="85" spans="2:65" s="1" customFormat="1" ht="6.95" customHeight="1">
      <c r="B85" s="37"/>
      <c r="L85" s="37"/>
    </row>
    <row r="86" spans="2:65" s="1" customFormat="1" ht="18" customHeight="1">
      <c r="B86" s="37"/>
      <c r="C86" s="59" t="s">
        <v>20</v>
      </c>
      <c r="F86" s="137" t="str">
        <f>F14</f>
        <v xml:space="preserve">Bezručova čp.503, Chrastava </v>
      </c>
      <c r="I86" s="59" t="s">
        <v>22</v>
      </c>
      <c r="J86" s="63">
        <f>IF(J14="","",J14)</f>
        <v>43752</v>
      </c>
      <c r="L86" s="37"/>
    </row>
    <row r="87" spans="2:65" s="1" customFormat="1" ht="6.95" customHeight="1">
      <c r="B87" s="37"/>
      <c r="L87" s="37"/>
    </row>
    <row r="88" spans="2:65" s="1" customFormat="1" ht="15">
      <c r="B88" s="37"/>
      <c r="C88" s="59" t="s">
        <v>23</v>
      </c>
      <c r="F88" s="137" t="str">
        <f>E17</f>
        <v>Sbor JB v Chrastavě, Bezručova 503, 46331 Chrastav</v>
      </c>
      <c r="I88" s="59" t="s">
        <v>31</v>
      </c>
      <c r="J88" s="137" t="str">
        <f>E23</f>
        <v>FS Vision, s.r.o. IČ: 22792902</v>
      </c>
      <c r="L88" s="37"/>
    </row>
    <row r="89" spans="2:65" s="1" customFormat="1" ht="14.45" customHeight="1">
      <c r="B89" s="37"/>
      <c r="C89" s="59" t="s">
        <v>27</v>
      </c>
      <c r="F89" s="137" t="str">
        <f>IF(E20="","",E20)</f>
        <v>TOMIVOS s.r.o.</v>
      </c>
      <c r="L89" s="37"/>
    </row>
    <row r="90" spans="2:65" s="1" customFormat="1" ht="10.35" customHeight="1">
      <c r="B90" s="37"/>
      <c r="L90" s="37"/>
    </row>
    <row r="91" spans="2:65" s="10" customFormat="1" ht="29.25" customHeight="1">
      <c r="B91" s="138"/>
      <c r="C91" s="139" t="s">
        <v>124</v>
      </c>
      <c r="D91" s="140" t="s">
        <v>55</v>
      </c>
      <c r="E91" s="140" t="s">
        <v>51</v>
      </c>
      <c r="F91" s="140" t="s">
        <v>125</v>
      </c>
      <c r="G91" s="140" t="s">
        <v>126</v>
      </c>
      <c r="H91" s="140" t="s">
        <v>127</v>
      </c>
      <c r="I91" s="140" t="s">
        <v>128</v>
      </c>
      <c r="J91" s="140" t="s">
        <v>115</v>
      </c>
      <c r="K91" s="141" t="s">
        <v>129</v>
      </c>
      <c r="L91" s="138"/>
      <c r="M91" s="69" t="s">
        <v>130</v>
      </c>
      <c r="N91" s="70" t="s">
        <v>40</v>
      </c>
      <c r="O91" s="70" t="s">
        <v>131</v>
      </c>
      <c r="P91" s="70" t="s">
        <v>132</v>
      </c>
      <c r="Q91" s="70" t="s">
        <v>133</v>
      </c>
      <c r="R91" s="70" t="s">
        <v>134</v>
      </c>
      <c r="S91" s="70" t="s">
        <v>135</v>
      </c>
      <c r="T91" s="71" t="s">
        <v>136</v>
      </c>
    </row>
    <row r="92" spans="2:65" s="1" customFormat="1" ht="29.25" customHeight="1">
      <c r="B92" s="37"/>
      <c r="C92" s="73" t="s">
        <v>116</v>
      </c>
      <c r="J92" s="142">
        <f>BK92</f>
        <v>94940.28</v>
      </c>
      <c r="L92" s="37"/>
      <c r="M92" s="72"/>
      <c r="N92" s="64"/>
      <c r="O92" s="64"/>
      <c r="P92" s="143">
        <f>P93+P127+P134</f>
        <v>132.01497599999999</v>
      </c>
      <c r="Q92" s="64"/>
      <c r="R92" s="143">
        <f>R93+R127+R134</f>
        <v>1.5218444600000001</v>
      </c>
      <c r="S92" s="64"/>
      <c r="T92" s="144">
        <f>T93+T127+T134</f>
        <v>9.8876760000000026</v>
      </c>
      <c r="AT92" s="23" t="s">
        <v>69</v>
      </c>
      <c r="AU92" s="23" t="s">
        <v>117</v>
      </c>
      <c r="BK92" s="145">
        <f>BK93+BK127+BK134</f>
        <v>94940.28</v>
      </c>
    </row>
    <row r="93" spans="2:65" s="11" customFormat="1" ht="37.35" customHeight="1">
      <c r="B93" s="146"/>
      <c r="D93" s="147" t="s">
        <v>69</v>
      </c>
      <c r="E93" s="148" t="s">
        <v>137</v>
      </c>
      <c r="F93" s="148" t="s">
        <v>138</v>
      </c>
      <c r="J93" s="149">
        <f>BK93</f>
        <v>84855.459999999992</v>
      </c>
      <c r="L93" s="146"/>
      <c r="M93" s="150"/>
      <c r="N93" s="151"/>
      <c r="O93" s="151"/>
      <c r="P93" s="152">
        <f>P94+P97+P107+P110+P116+P125</f>
        <v>109.00755399999998</v>
      </c>
      <c r="Q93" s="151"/>
      <c r="R93" s="152">
        <f>R94+R97+R107+R110+R116+R125</f>
        <v>1.3504244599999999</v>
      </c>
      <c r="S93" s="151"/>
      <c r="T93" s="153">
        <f>T94+T97+T107+T110+T116+T125</f>
        <v>7.8005000000000013</v>
      </c>
      <c r="AR93" s="147" t="s">
        <v>77</v>
      </c>
      <c r="AT93" s="154" t="s">
        <v>69</v>
      </c>
      <c r="AU93" s="154" t="s">
        <v>70</v>
      </c>
      <c r="AY93" s="147" t="s">
        <v>139</v>
      </c>
      <c r="BK93" s="155">
        <f>BK94+BK97+BK107+BK110+BK116+BK125</f>
        <v>84855.459999999992</v>
      </c>
    </row>
    <row r="94" spans="2:65" s="11" customFormat="1" ht="19.899999999999999" customHeight="1">
      <c r="B94" s="146"/>
      <c r="D94" s="147" t="s">
        <v>69</v>
      </c>
      <c r="E94" s="156" t="s">
        <v>220</v>
      </c>
      <c r="F94" s="156" t="s">
        <v>221</v>
      </c>
      <c r="J94" s="157">
        <f>BK94</f>
        <v>2181.1999999999998</v>
      </c>
      <c r="L94" s="146"/>
      <c r="M94" s="150"/>
      <c r="N94" s="151"/>
      <c r="O94" s="151"/>
      <c r="P94" s="152">
        <f>SUM(P95:P96)</f>
        <v>5.46</v>
      </c>
      <c r="Q94" s="151"/>
      <c r="R94" s="152">
        <f>SUM(R95:R96)</f>
        <v>0.35336000000000001</v>
      </c>
      <c r="S94" s="151"/>
      <c r="T94" s="153">
        <f>SUM(T95:T96)</f>
        <v>0</v>
      </c>
      <c r="AR94" s="147" t="s">
        <v>77</v>
      </c>
      <c r="AT94" s="154" t="s">
        <v>69</v>
      </c>
      <c r="AU94" s="154" t="s">
        <v>77</v>
      </c>
      <c r="AY94" s="147" t="s">
        <v>139</v>
      </c>
      <c r="BK94" s="155">
        <f>SUM(BK95:BK96)</f>
        <v>2181.1999999999998</v>
      </c>
    </row>
    <row r="95" spans="2:65" s="1" customFormat="1" ht="25.5" customHeight="1">
      <c r="B95" s="158"/>
      <c r="C95" s="159" t="s">
        <v>447</v>
      </c>
      <c r="D95" s="159" t="s">
        <v>142</v>
      </c>
      <c r="E95" s="160" t="s">
        <v>448</v>
      </c>
      <c r="F95" s="161" t="s">
        <v>449</v>
      </c>
      <c r="G95" s="162" t="s">
        <v>164</v>
      </c>
      <c r="H95" s="163">
        <v>28</v>
      </c>
      <c r="I95" s="164">
        <v>77.900000000000006</v>
      </c>
      <c r="J95" s="164">
        <f>ROUND(I95*H95,2)</f>
        <v>2181.1999999999998</v>
      </c>
      <c r="K95" s="161" t="s">
        <v>194</v>
      </c>
      <c r="L95" s="37"/>
      <c r="M95" s="165" t="s">
        <v>5</v>
      </c>
      <c r="N95" s="166" t="s">
        <v>41</v>
      </c>
      <c r="O95" s="167">
        <v>0.19500000000000001</v>
      </c>
      <c r="P95" s="167">
        <f>O95*H95</f>
        <v>5.46</v>
      </c>
      <c r="Q95" s="167">
        <v>1.2619999999999999E-2</v>
      </c>
      <c r="R95" s="167">
        <f>Q95*H95</f>
        <v>0.35336000000000001</v>
      </c>
      <c r="S95" s="167">
        <v>0</v>
      </c>
      <c r="T95" s="168">
        <f>S95*H95</f>
        <v>0</v>
      </c>
      <c r="AR95" s="23" t="s">
        <v>146</v>
      </c>
      <c r="AT95" s="23" t="s">
        <v>142</v>
      </c>
      <c r="AU95" s="23" t="s">
        <v>79</v>
      </c>
      <c r="AY95" s="23" t="s">
        <v>139</v>
      </c>
      <c r="BE95" s="169">
        <f>IF(N95="základní",J95,0)</f>
        <v>2181.1999999999998</v>
      </c>
      <c r="BF95" s="169">
        <f>IF(N95="snížená",J95,0)</f>
        <v>0</v>
      </c>
      <c r="BG95" s="169">
        <f>IF(N95="zákl. přenesená",J95,0)</f>
        <v>0</v>
      </c>
      <c r="BH95" s="169">
        <f>IF(N95="sníž. přenesená",J95,0)</f>
        <v>0</v>
      </c>
      <c r="BI95" s="169">
        <f>IF(N95="nulová",J95,0)</f>
        <v>0</v>
      </c>
      <c r="BJ95" s="23" t="s">
        <v>77</v>
      </c>
      <c r="BK95" s="169">
        <f>ROUND(I95*H95,2)</f>
        <v>2181.1999999999998</v>
      </c>
      <c r="BL95" s="23" t="s">
        <v>146</v>
      </c>
      <c r="BM95" s="23" t="s">
        <v>450</v>
      </c>
    </row>
    <row r="96" spans="2:65" s="12" customFormat="1">
      <c r="B96" s="170"/>
      <c r="D96" s="171" t="s">
        <v>148</v>
      </c>
      <c r="E96" s="172" t="s">
        <v>5</v>
      </c>
      <c r="F96" s="173" t="s">
        <v>451</v>
      </c>
      <c r="H96" s="174">
        <v>28</v>
      </c>
      <c r="L96" s="170"/>
      <c r="M96" s="175"/>
      <c r="N96" s="176"/>
      <c r="O96" s="176"/>
      <c r="P96" s="176"/>
      <c r="Q96" s="176"/>
      <c r="R96" s="176"/>
      <c r="S96" s="176"/>
      <c r="T96" s="177"/>
      <c r="AT96" s="172" t="s">
        <v>148</v>
      </c>
      <c r="AU96" s="172" t="s">
        <v>79</v>
      </c>
      <c r="AV96" s="12" t="s">
        <v>79</v>
      </c>
      <c r="AW96" s="12" t="s">
        <v>33</v>
      </c>
      <c r="AX96" s="12" t="s">
        <v>77</v>
      </c>
      <c r="AY96" s="172" t="s">
        <v>139</v>
      </c>
    </row>
    <row r="97" spans="2:65" s="11" customFormat="1" ht="29.85" customHeight="1">
      <c r="B97" s="146"/>
      <c r="D97" s="147" t="s">
        <v>69</v>
      </c>
      <c r="E97" s="156" t="s">
        <v>452</v>
      </c>
      <c r="F97" s="156" t="s">
        <v>453</v>
      </c>
      <c r="J97" s="157">
        <f>BK97</f>
        <v>55077.39</v>
      </c>
      <c r="L97" s="146"/>
      <c r="M97" s="150"/>
      <c r="N97" s="151"/>
      <c r="O97" s="151"/>
      <c r="P97" s="152">
        <f>SUM(P98:P106)</f>
        <v>103.54755399999999</v>
      </c>
      <c r="Q97" s="151"/>
      <c r="R97" s="152">
        <f>SUM(R98:R106)</f>
        <v>0.99002599999999996</v>
      </c>
      <c r="S97" s="151"/>
      <c r="T97" s="153">
        <f>SUM(T98:T106)</f>
        <v>2.7071000000000005</v>
      </c>
      <c r="AR97" s="147" t="s">
        <v>77</v>
      </c>
      <c r="AT97" s="154" t="s">
        <v>69</v>
      </c>
      <c r="AU97" s="154" t="s">
        <v>77</v>
      </c>
      <c r="AY97" s="147" t="s">
        <v>139</v>
      </c>
      <c r="BK97" s="155">
        <f>SUM(BK98:BK106)</f>
        <v>55077.39</v>
      </c>
    </row>
    <row r="98" spans="2:65" s="1" customFormat="1" ht="25.5" customHeight="1">
      <c r="B98" s="158"/>
      <c r="C98" s="159" t="s">
        <v>366</v>
      </c>
      <c r="D98" s="159" t="s">
        <v>142</v>
      </c>
      <c r="E98" s="160" t="s">
        <v>454</v>
      </c>
      <c r="F98" s="161" t="s">
        <v>455</v>
      </c>
      <c r="G98" s="162" t="s">
        <v>173</v>
      </c>
      <c r="H98" s="163">
        <v>54.142000000000003</v>
      </c>
      <c r="I98" s="164">
        <v>126</v>
      </c>
      <c r="J98" s="164">
        <f>ROUND(I98*H98,2)</f>
        <v>6821.89</v>
      </c>
      <c r="K98" s="161" t="s">
        <v>194</v>
      </c>
      <c r="L98" s="37"/>
      <c r="M98" s="165" t="s">
        <v>5</v>
      </c>
      <c r="N98" s="166" t="s">
        <v>41</v>
      </c>
      <c r="O98" s="167">
        <v>0.46200000000000002</v>
      </c>
      <c r="P98" s="167">
        <f>O98*H98</f>
        <v>25.013604000000001</v>
      </c>
      <c r="Q98" s="167">
        <v>0</v>
      </c>
      <c r="R98" s="167">
        <f>Q98*H98</f>
        <v>0</v>
      </c>
      <c r="S98" s="167">
        <v>0.05</v>
      </c>
      <c r="T98" s="168">
        <f>S98*H98</f>
        <v>2.7071000000000005</v>
      </c>
      <c r="AR98" s="23" t="s">
        <v>146</v>
      </c>
      <c r="AT98" s="23" t="s">
        <v>142</v>
      </c>
      <c r="AU98" s="23" t="s">
        <v>79</v>
      </c>
      <c r="AY98" s="23" t="s">
        <v>139</v>
      </c>
      <c r="BE98" s="169">
        <f>IF(N98="základní",J98,0)</f>
        <v>6821.89</v>
      </c>
      <c r="BF98" s="169">
        <f>IF(N98="snížená",J98,0)</f>
        <v>0</v>
      </c>
      <c r="BG98" s="169">
        <f>IF(N98="zákl. přenesená",J98,0)</f>
        <v>0</v>
      </c>
      <c r="BH98" s="169">
        <f>IF(N98="sníž. přenesená",J98,0)</f>
        <v>0</v>
      </c>
      <c r="BI98" s="169">
        <f>IF(N98="nulová",J98,0)</f>
        <v>0</v>
      </c>
      <c r="BJ98" s="23" t="s">
        <v>77</v>
      </c>
      <c r="BK98" s="169">
        <f>ROUND(I98*H98,2)</f>
        <v>6821.89</v>
      </c>
      <c r="BL98" s="23" t="s">
        <v>146</v>
      </c>
      <c r="BM98" s="23" t="s">
        <v>456</v>
      </c>
    </row>
    <row r="99" spans="2:65" s="12" customFormat="1">
      <c r="B99" s="170"/>
      <c r="D99" s="171" t="s">
        <v>148</v>
      </c>
      <c r="E99" s="172" t="s">
        <v>5</v>
      </c>
      <c r="F99" s="173" t="s">
        <v>457</v>
      </c>
      <c r="H99" s="174">
        <v>54.142000000000003</v>
      </c>
      <c r="L99" s="170"/>
      <c r="M99" s="175"/>
      <c r="N99" s="176"/>
      <c r="O99" s="176"/>
      <c r="P99" s="176"/>
      <c r="Q99" s="176"/>
      <c r="R99" s="176"/>
      <c r="S99" s="176"/>
      <c r="T99" s="177"/>
      <c r="AT99" s="172" t="s">
        <v>148</v>
      </c>
      <c r="AU99" s="172" t="s">
        <v>79</v>
      </c>
      <c r="AV99" s="12" t="s">
        <v>79</v>
      </c>
      <c r="AW99" s="12" t="s">
        <v>33</v>
      </c>
      <c r="AX99" s="12" t="s">
        <v>77</v>
      </c>
      <c r="AY99" s="172" t="s">
        <v>139</v>
      </c>
    </row>
    <row r="100" spans="2:65" s="1" customFormat="1" ht="25.5" customHeight="1">
      <c r="B100" s="158"/>
      <c r="C100" s="159" t="s">
        <v>458</v>
      </c>
      <c r="D100" s="159" t="s">
        <v>142</v>
      </c>
      <c r="E100" s="160" t="s">
        <v>459</v>
      </c>
      <c r="F100" s="161" t="s">
        <v>460</v>
      </c>
      <c r="G100" s="162" t="s">
        <v>399</v>
      </c>
      <c r="H100" s="163">
        <v>3.35</v>
      </c>
      <c r="I100" s="164">
        <v>2310</v>
      </c>
      <c r="J100" s="164">
        <f>ROUND(I100*H100,2)</f>
        <v>7738.5</v>
      </c>
      <c r="K100" s="161" t="s">
        <v>194</v>
      </c>
      <c r="L100" s="37"/>
      <c r="M100" s="165" t="s">
        <v>5</v>
      </c>
      <c r="N100" s="166" t="s">
        <v>41</v>
      </c>
      <c r="O100" s="167">
        <v>3.8370000000000002</v>
      </c>
      <c r="P100" s="167">
        <f>O100*H100</f>
        <v>12.853950000000001</v>
      </c>
      <c r="Q100" s="167">
        <v>7.7600000000000004E-3</v>
      </c>
      <c r="R100" s="167">
        <f>Q100*H100</f>
        <v>2.5996000000000002E-2</v>
      </c>
      <c r="S100" s="167">
        <v>0</v>
      </c>
      <c r="T100" s="168">
        <f>S100*H100</f>
        <v>0</v>
      </c>
      <c r="AR100" s="23" t="s">
        <v>146</v>
      </c>
      <c r="AT100" s="23" t="s">
        <v>142</v>
      </c>
      <c r="AU100" s="23" t="s">
        <v>79</v>
      </c>
      <c r="AY100" s="23" t="s">
        <v>139</v>
      </c>
      <c r="BE100" s="169">
        <f>IF(N100="základní",J100,0)</f>
        <v>7738.5</v>
      </c>
      <c r="BF100" s="169">
        <f>IF(N100="snížená",J100,0)</f>
        <v>0</v>
      </c>
      <c r="BG100" s="169">
        <f>IF(N100="zákl. přenesená",J100,0)</f>
        <v>0</v>
      </c>
      <c r="BH100" s="169">
        <f>IF(N100="sníž. přenesená",J100,0)</f>
        <v>0</v>
      </c>
      <c r="BI100" s="169">
        <f>IF(N100="nulová",J100,0)</f>
        <v>0</v>
      </c>
      <c r="BJ100" s="23" t="s">
        <v>77</v>
      </c>
      <c r="BK100" s="169">
        <f>ROUND(I100*H100,2)</f>
        <v>7738.5</v>
      </c>
      <c r="BL100" s="23" t="s">
        <v>146</v>
      </c>
      <c r="BM100" s="23" t="s">
        <v>461</v>
      </c>
    </row>
    <row r="101" spans="2:65" s="12" customFormat="1">
      <c r="B101" s="170"/>
      <c r="D101" s="171" t="s">
        <v>148</v>
      </c>
      <c r="E101" s="172" t="s">
        <v>5</v>
      </c>
      <c r="F101" s="173" t="s">
        <v>462</v>
      </c>
      <c r="H101" s="174">
        <v>3.35</v>
      </c>
      <c r="L101" s="170"/>
      <c r="M101" s="175"/>
      <c r="N101" s="176"/>
      <c r="O101" s="176"/>
      <c r="P101" s="176"/>
      <c r="Q101" s="176"/>
      <c r="R101" s="176"/>
      <c r="S101" s="176"/>
      <c r="T101" s="177"/>
      <c r="AT101" s="172" t="s">
        <v>148</v>
      </c>
      <c r="AU101" s="172" t="s">
        <v>79</v>
      </c>
      <c r="AV101" s="12" t="s">
        <v>79</v>
      </c>
      <c r="AW101" s="12" t="s">
        <v>33</v>
      </c>
      <c r="AX101" s="12" t="s">
        <v>77</v>
      </c>
      <c r="AY101" s="172" t="s">
        <v>139</v>
      </c>
    </row>
    <row r="102" spans="2:65" s="1" customFormat="1" ht="25.5" customHeight="1">
      <c r="B102" s="158"/>
      <c r="C102" s="159" t="s">
        <v>463</v>
      </c>
      <c r="D102" s="159" t="s">
        <v>142</v>
      </c>
      <c r="E102" s="160" t="s">
        <v>464</v>
      </c>
      <c r="F102" s="161" t="s">
        <v>465</v>
      </c>
      <c r="G102" s="162" t="s">
        <v>399</v>
      </c>
      <c r="H102" s="163">
        <v>23</v>
      </c>
      <c r="I102" s="164">
        <v>417</v>
      </c>
      <c r="J102" s="164">
        <f>ROUND(I102*H102,2)</f>
        <v>9591</v>
      </c>
      <c r="K102" s="161" t="s">
        <v>194</v>
      </c>
      <c r="L102" s="37"/>
      <c r="M102" s="165" t="s">
        <v>5</v>
      </c>
      <c r="N102" s="166" t="s">
        <v>41</v>
      </c>
      <c r="O102" s="167">
        <v>0.94099999999999995</v>
      </c>
      <c r="P102" s="167">
        <f>O102*H102</f>
        <v>21.642999999999997</v>
      </c>
      <c r="Q102" s="167">
        <v>3.1800000000000001E-3</v>
      </c>
      <c r="R102" s="167">
        <f>Q102*H102</f>
        <v>7.3139999999999997E-2</v>
      </c>
      <c r="S102" s="167">
        <v>0</v>
      </c>
      <c r="T102" s="168">
        <f>S102*H102</f>
        <v>0</v>
      </c>
      <c r="AR102" s="23" t="s">
        <v>146</v>
      </c>
      <c r="AT102" s="23" t="s">
        <v>142</v>
      </c>
      <c r="AU102" s="23" t="s">
        <v>79</v>
      </c>
      <c r="AY102" s="23" t="s">
        <v>139</v>
      </c>
      <c r="BE102" s="169">
        <f>IF(N102="základní",J102,0)</f>
        <v>9591</v>
      </c>
      <c r="BF102" s="169">
        <f>IF(N102="snížená",J102,0)</f>
        <v>0</v>
      </c>
      <c r="BG102" s="169">
        <f>IF(N102="zákl. přenesená",J102,0)</f>
        <v>0</v>
      </c>
      <c r="BH102" s="169">
        <f>IF(N102="sníž. přenesená",J102,0)</f>
        <v>0</v>
      </c>
      <c r="BI102" s="169">
        <f>IF(N102="nulová",J102,0)</f>
        <v>0</v>
      </c>
      <c r="BJ102" s="23" t="s">
        <v>77</v>
      </c>
      <c r="BK102" s="169">
        <f>ROUND(I102*H102,2)</f>
        <v>9591</v>
      </c>
      <c r="BL102" s="23" t="s">
        <v>146</v>
      </c>
      <c r="BM102" s="23" t="s">
        <v>466</v>
      </c>
    </row>
    <row r="103" spans="2:65" s="12" customFormat="1">
      <c r="B103" s="170"/>
      <c r="D103" s="171" t="s">
        <v>148</v>
      </c>
      <c r="E103" s="172" t="s">
        <v>5</v>
      </c>
      <c r="F103" s="173" t="s">
        <v>467</v>
      </c>
      <c r="H103" s="174">
        <v>23</v>
      </c>
      <c r="L103" s="170"/>
      <c r="M103" s="175"/>
      <c r="N103" s="176"/>
      <c r="O103" s="176"/>
      <c r="P103" s="176"/>
      <c r="Q103" s="176"/>
      <c r="R103" s="176"/>
      <c r="S103" s="176"/>
      <c r="T103" s="177"/>
      <c r="AT103" s="172" t="s">
        <v>148</v>
      </c>
      <c r="AU103" s="172" t="s">
        <v>79</v>
      </c>
      <c r="AV103" s="12" t="s">
        <v>79</v>
      </c>
      <c r="AW103" s="12" t="s">
        <v>33</v>
      </c>
      <c r="AX103" s="12" t="s">
        <v>77</v>
      </c>
      <c r="AY103" s="172" t="s">
        <v>139</v>
      </c>
    </row>
    <row r="104" spans="2:65" s="1" customFormat="1" ht="16.5" customHeight="1">
      <c r="B104" s="158"/>
      <c r="C104" s="159" t="s">
        <v>468</v>
      </c>
      <c r="D104" s="159" t="s">
        <v>142</v>
      </c>
      <c r="E104" s="160" t="s">
        <v>469</v>
      </c>
      <c r="F104" s="161" t="s">
        <v>470</v>
      </c>
      <c r="G104" s="162" t="s">
        <v>399</v>
      </c>
      <c r="H104" s="163">
        <v>7</v>
      </c>
      <c r="I104" s="164">
        <v>528</v>
      </c>
      <c r="J104" s="164">
        <f>ROUND(I104*H104,2)</f>
        <v>3696</v>
      </c>
      <c r="K104" s="161" t="s">
        <v>194</v>
      </c>
      <c r="L104" s="37"/>
      <c r="M104" s="165" t="s">
        <v>5</v>
      </c>
      <c r="N104" s="166" t="s">
        <v>41</v>
      </c>
      <c r="O104" s="167">
        <v>0.85299999999999998</v>
      </c>
      <c r="P104" s="167">
        <f>O104*H104</f>
        <v>5.9710000000000001</v>
      </c>
      <c r="Q104" s="167">
        <v>3.2200000000000002E-3</v>
      </c>
      <c r="R104" s="167">
        <f>Q104*H104</f>
        <v>2.2540000000000001E-2</v>
      </c>
      <c r="S104" s="167">
        <v>0</v>
      </c>
      <c r="T104" s="168">
        <f>S104*H104</f>
        <v>0</v>
      </c>
      <c r="AR104" s="23" t="s">
        <v>146</v>
      </c>
      <c r="AT104" s="23" t="s">
        <v>142</v>
      </c>
      <c r="AU104" s="23" t="s">
        <v>79</v>
      </c>
      <c r="AY104" s="23" t="s">
        <v>139</v>
      </c>
      <c r="BE104" s="169">
        <f>IF(N104="základní",J104,0)</f>
        <v>3696</v>
      </c>
      <c r="BF104" s="169">
        <f>IF(N104="snížená",J104,0)</f>
        <v>0</v>
      </c>
      <c r="BG104" s="169">
        <f>IF(N104="zákl. přenesená",J104,0)</f>
        <v>0</v>
      </c>
      <c r="BH104" s="169">
        <f>IF(N104="sníž. přenesená",J104,0)</f>
        <v>0</v>
      </c>
      <c r="BI104" s="169">
        <f>IF(N104="nulová",J104,0)</f>
        <v>0</v>
      </c>
      <c r="BJ104" s="23" t="s">
        <v>77</v>
      </c>
      <c r="BK104" s="169">
        <f>ROUND(I104*H104,2)</f>
        <v>3696</v>
      </c>
      <c r="BL104" s="23" t="s">
        <v>146</v>
      </c>
      <c r="BM104" s="23" t="s">
        <v>471</v>
      </c>
    </row>
    <row r="105" spans="2:65" s="12" customFormat="1">
      <c r="B105" s="170"/>
      <c r="D105" s="171" t="s">
        <v>148</v>
      </c>
      <c r="E105" s="172" t="s">
        <v>5</v>
      </c>
      <c r="F105" s="173" t="s">
        <v>472</v>
      </c>
      <c r="H105" s="174">
        <v>7</v>
      </c>
      <c r="L105" s="170"/>
      <c r="M105" s="175"/>
      <c r="N105" s="176"/>
      <c r="O105" s="176"/>
      <c r="P105" s="176"/>
      <c r="Q105" s="176"/>
      <c r="R105" s="176"/>
      <c r="S105" s="176"/>
      <c r="T105" s="177"/>
      <c r="AT105" s="172" t="s">
        <v>148</v>
      </c>
      <c r="AU105" s="172" t="s">
        <v>79</v>
      </c>
      <c r="AV105" s="12" t="s">
        <v>79</v>
      </c>
      <c r="AW105" s="12" t="s">
        <v>33</v>
      </c>
      <c r="AX105" s="12" t="s">
        <v>77</v>
      </c>
      <c r="AY105" s="172" t="s">
        <v>139</v>
      </c>
    </row>
    <row r="106" spans="2:65" s="1" customFormat="1" ht="25.5" customHeight="1">
      <c r="B106" s="158"/>
      <c r="C106" s="159" t="s">
        <v>473</v>
      </c>
      <c r="D106" s="159" t="s">
        <v>142</v>
      </c>
      <c r="E106" s="160" t="s">
        <v>474</v>
      </c>
      <c r="F106" s="161" t="s">
        <v>475</v>
      </c>
      <c r="G106" s="162" t="s">
        <v>164</v>
      </c>
      <c r="H106" s="163">
        <v>7</v>
      </c>
      <c r="I106" s="164">
        <v>3890</v>
      </c>
      <c r="J106" s="164">
        <f>ROUND(I106*H106,2)</f>
        <v>27230</v>
      </c>
      <c r="K106" s="161" t="s">
        <v>194</v>
      </c>
      <c r="L106" s="37"/>
      <c r="M106" s="165" t="s">
        <v>5</v>
      </c>
      <c r="N106" s="166" t="s">
        <v>41</v>
      </c>
      <c r="O106" s="167">
        <v>5.4379999999999997</v>
      </c>
      <c r="P106" s="167">
        <f>O106*H106</f>
        <v>38.065999999999995</v>
      </c>
      <c r="Q106" s="167">
        <v>0.12404999999999999</v>
      </c>
      <c r="R106" s="167">
        <f>Q106*H106</f>
        <v>0.86834999999999996</v>
      </c>
      <c r="S106" s="167">
        <v>0</v>
      </c>
      <c r="T106" s="168">
        <f>S106*H106</f>
        <v>0</v>
      </c>
      <c r="AR106" s="23" t="s">
        <v>146</v>
      </c>
      <c r="AT106" s="23" t="s">
        <v>142</v>
      </c>
      <c r="AU106" s="23" t="s">
        <v>79</v>
      </c>
      <c r="AY106" s="23" t="s">
        <v>139</v>
      </c>
      <c r="BE106" s="169">
        <f>IF(N106="základní",J106,0)</f>
        <v>27230</v>
      </c>
      <c r="BF106" s="169">
        <f>IF(N106="snížená",J106,0)</f>
        <v>0</v>
      </c>
      <c r="BG106" s="169">
        <f>IF(N106="zákl. přenesená",J106,0)</f>
        <v>0</v>
      </c>
      <c r="BH106" s="169">
        <f>IF(N106="sníž. přenesená",J106,0)</f>
        <v>0</v>
      </c>
      <c r="BI106" s="169">
        <f>IF(N106="nulová",J106,0)</f>
        <v>0</v>
      </c>
      <c r="BJ106" s="23" t="s">
        <v>77</v>
      </c>
      <c r="BK106" s="169">
        <f>ROUND(I106*H106,2)</f>
        <v>27230</v>
      </c>
      <c r="BL106" s="23" t="s">
        <v>146</v>
      </c>
      <c r="BM106" s="23" t="s">
        <v>476</v>
      </c>
    </row>
    <row r="107" spans="2:65" s="11" customFormat="1" ht="29.85" customHeight="1">
      <c r="B107" s="146"/>
      <c r="D107" s="147" t="s">
        <v>69</v>
      </c>
      <c r="E107" s="156" t="s">
        <v>477</v>
      </c>
      <c r="F107" s="156" t="s">
        <v>478</v>
      </c>
      <c r="J107" s="157">
        <f>BK107</f>
        <v>2165.6799999999998</v>
      </c>
      <c r="L107" s="146"/>
      <c r="M107" s="150"/>
      <c r="N107" s="151"/>
      <c r="O107" s="151"/>
      <c r="P107" s="152">
        <f>SUM(P108:P109)</f>
        <v>0</v>
      </c>
      <c r="Q107" s="151"/>
      <c r="R107" s="152">
        <f>SUM(R108:R109)</f>
        <v>7.0384599999999999E-3</v>
      </c>
      <c r="S107" s="151"/>
      <c r="T107" s="153">
        <f>SUM(T108:T109)</f>
        <v>0</v>
      </c>
      <c r="AR107" s="147" t="s">
        <v>77</v>
      </c>
      <c r="AT107" s="154" t="s">
        <v>69</v>
      </c>
      <c r="AU107" s="154" t="s">
        <v>77</v>
      </c>
      <c r="AY107" s="147" t="s">
        <v>139</v>
      </c>
      <c r="BK107" s="155">
        <f>SUM(BK108:BK109)</f>
        <v>2165.6799999999998</v>
      </c>
    </row>
    <row r="108" spans="2:65" s="1" customFormat="1" ht="25.5" customHeight="1">
      <c r="B108" s="158"/>
      <c r="C108" s="159" t="s">
        <v>479</v>
      </c>
      <c r="D108" s="159" t="s">
        <v>142</v>
      </c>
      <c r="E108" s="160" t="s">
        <v>480</v>
      </c>
      <c r="F108" s="161" t="s">
        <v>481</v>
      </c>
      <c r="G108" s="162" t="s">
        <v>173</v>
      </c>
      <c r="H108" s="163">
        <v>54.142000000000003</v>
      </c>
      <c r="I108" s="164">
        <v>40</v>
      </c>
      <c r="J108" s="164">
        <f>ROUND(I108*H108,2)</f>
        <v>2165.6799999999998</v>
      </c>
      <c r="K108" s="161" t="s">
        <v>194</v>
      </c>
      <c r="L108" s="37"/>
      <c r="M108" s="165" t="s">
        <v>5</v>
      </c>
      <c r="N108" s="166" t="s">
        <v>41</v>
      </c>
      <c r="O108" s="167">
        <v>0</v>
      </c>
      <c r="P108" s="167">
        <f>O108*H108</f>
        <v>0</v>
      </c>
      <c r="Q108" s="167">
        <v>1.2999999999999999E-4</v>
      </c>
      <c r="R108" s="167">
        <f>Q108*H108</f>
        <v>7.0384599999999999E-3</v>
      </c>
      <c r="S108" s="167">
        <v>0</v>
      </c>
      <c r="T108" s="168">
        <f>S108*H108</f>
        <v>0</v>
      </c>
      <c r="AR108" s="23" t="s">
        <v>146</v>
      </c>
      <c r="AT108" s="23" t="s">
        <v>142</v>
      </c>
      <c r="AU108" s="23" t="s">
        <v>79</v>
      </c>
      <c r="AY108" s="23" t="s">
        <v>139</v>
      </c>
      <c r="BE108" s="169">
        <f>IF(N108="základní",J108,0)</f>
        <v>2165.6799999999998</v>
      </c>
      <c r="BF108" s="169">
        <f>IF(N108="snížená",J108,0)</f>
        <v>0</v>
      </c>
      <c r="BG108" s="169">
        <f>IF(N108="zákl. přenesená",J108,0)</f>
        <v>0</v>
      </c>
      <c r="BH108" s="169">
        <f>IF(N108="sníž. přenesená",J108,0)</f>
        <v>0</v>
      </c>
      <c r="BI108" s="169">
        <f>IF(N108="nulová",J108,0)</f>
        <v>0</v>
      </c>
      <c r="BJ108" s="23" t="s">
        <v>77</v>
      </c>
      <c r="BK108" s="169">
        <f>ROUND(I108*H108,2)</f>
        <v>2165.6799999999998</v>
      </c>
      <c r="BL108" s="23" t="s">
        <v>146</v>
      </c>
      <c r="BM108" s="23" t="s">
        <v>482</v>
      </c>
    </row>
    <row r="109" spans="2:65" s="12" customFormat="1">
      <c r="B109" s="170"/>
      <c r="D109" s="171" t="s">
        <v>148</v>
      </c>
      <c r="E109" s="172" t="s">
        <v>5</v>
      </c>
      <c r="F109" s="173" t="s">
        <v>483</v>
      </c>
      <c r="H109" s="174">
        <v>54.142000000000003</v>
      </c>
      <c r="L109" s="170"/>
      <c r="M109" s="175"/>
      <c r="N109" s="176"/>
      <c r="O109" s="176"/>
      <c r="P109" s="176"/>
      <c r="Q109" s="176"/>
      <c r="R109" s="176"/>
      <c r="S109" s="176"/>
      <c r="T109" s="177"/>
      <c r="AT109" s="172" t="s">
        <v>148</v>
      </c>
      <c r="AU109" s="172" t="s">
        <v>79</v>
      </c>
      <c r="AV109" s="12" t="s">
        <v>79</v>
      </c>
      <c r="AW109" s="12" t="s">
        <v>33</v>
      </c>
      <c r="AX109" s="12" t="s">
        <v>77</v>
      </c>
      <c r="AY109" s="172" t="s">
        <v>139</v>
      </c>
    </row>
    <row r="110" spans="2:65" s="11" customFormat="1" ht="29.85" customHeight="1">
      <c r="B110" s="146"/>
      <c r="D110" s="147" t="s">
        <v>69</v>
      </c>
      <c r="E110" s="156" t="s">
        <v>394</v>
      </c>
      <c r="F110" s="156" t="s">
        <v>395</v>
      </c>
      <c r="J110" s="157">
        <f>BK110</f>
        <v>7778.54</v>
      </c>
      <c r="L110" s="146"/>
      <c r="M110" s="150"/>
      <c r="N110" s="151"/>
      <c r="O110" s="151"/>
      <c r="P110" s="152">
        <f>SUM(P111:P115)</f>
        <v>0</v>
      </c>
      <c r="Q110" s="151"/>
      <c r="R110" s="152">
        <f>SUM(R111:R115)</f>
        <v>0</v>
      </c>
      <c r="S110" s="151"/>
      <c r="T110" s="153">
        <f>SUM(T111:T115)</f>
        <v>5.0934000000000008</v>
      </c>
      <c r="AR110" s="147" t="s">
        <v>77</v>
      </c>
      <c r="AT110" s="154" t="s">
        <v>69</v>
      </c>
      <c r="AU110" s="154" t="s">
        <v>77</v>
      </c>
      <c r="AY110" s="147" t="s">
        <v>139</v>
      </c>
      <c r="BK110" s="155">
        <f>SUM(BK111:BK115)</f>
        <v>7778.54</v>
      </c>
    </row>
    <row r="111" spans="2:65" s="1" customFormat="1" ht="16.5" customHeight="1">
      <c r="B111" s="158"/>
      <c r="C111" s="159" t="s">
        <v>484</v>
      </c>
      <c r="D111" s="159" t="s">
        <v>142</v>
      </c>
      <c r="E111" s="160" t="s">
        <v>485</v>
      </c>
      <c r="F111" s="161" t="s">
        <v>486</v>
      </c>
      <c r="G111" s="162" t="s">
        <v>164</v>
      </c>
      <c r="H111" s="163">
        <v>28</v>
      </c>
      <c r="I111" s="164">
        <v>200</v>
      </c>
      <c r="J111" s="164">
        <f>ROUND(I111*H111,2)</f>
        <v>5600</v>
      </c>
      <c r="K111" s="161" t="s">
        <v>194</v>
      </c>
      <c r="L111" s="37"/>
      <c r="M111" s="165" t="s">
        <v>5</v>
      </c>
      <c r="N111" s="166" t="s">
        <v>41</v>
      </c>
      <c r="O111" s="167">
        <v>0</v>
      </c>
      <c r="P111" s="167">
        <f>O111*H111</f>
        <v>0</v>
      </c>
      <c r="Q111" s="167">
        <v>0</v>
      </c>
      <c r="R111" s="167">
        <f>Q111*H111</f>
        <v>0</v>
      </c>
      <c r="S111" s="167">
        <v>3.9E-2</v>
      </c>
      <c r="T111" s="168">
        <f>S111*H111</f>
        <v>1.0920000000000001</v>
      </c>
      <c r="AR111" s="23" t="s">
        <v>146</v>
      </c>
      <c r="AT111" s="23" t="s">
        <v>142</v>
      </c>
      <c r="AU111" s="23" t="s">
        <v>79</v>
      </c>
      <c r="AY111" s="23" t="s">
        <v>139</v>
      </c>
      <c r="BE111" s="169">
        <f>IF(N111="základní",J111,0)</f>
        <v>5600</v>
      </c>
      <c r="BF111" s="169">
        <f>IF(N111="snížená",J111,0)</f>
        <v>0</v>
      </c>
      <c r="BG111" s="169">
        <f>IF(N111="zákl. přenesená",J111,0)</f>
        <v>0</v>
      </c>
      <c r="BH111" s="169">
        <f>IF(N111="sníž. přenesená",J111,0)</f>
        <v>0</v>
      </c>
      <c r="BI111" s="169">
        <f>IF(N111="nulová",J111,0)</f>
        <v>0</v>
      </c>
      <c r="BJ111" s="23" t="s">
        <v>77</v>
      </c>
      <c r="BK111" s="169">
        <f>ROUND(I111*H111,2)</f>
        <v>5600</v>
      </c>
      <c r="BL111" s="23" t="s">
        <v>146</v>
      </c>
      <c r="BM111" s="23" t="s">
        <v>487</v>
      </c>
    </row>
    <row r="112" spans="2:65" s="12" customFormat="1">
      <c r="B112" s="170"/>
      <c r="D112" s="171" t="s">
        <v>148</v>
      </c>
      <c r="E112" s="172" t="s">
        <v>5</v>
      </c>
      <c r="F112" s="173" t="s">
        <v>488</v>
      </c>
      <c r="H112" s="174">
        <v>28</v>
      </c>
      <c r="L112" s="170"/>
      <c r="M112" s="175"/>
      <c r="N112" s="176"/>
      <c r="O112" s="176"/>
      <c r="P112" s="176"/>
      <c r="Q112" s="176"/>
      <c r="R112" s="176"/>
      <c r="S112" s="176"/>
      <c r="T112" s="177"/>
      <c r="AT112" s="172" t="s">
        <v>148</v>
      </c>
      <c r="AU112" s="172" t="s">
        <v>79</v>
      </c>
      <c r="AV112" s="12" t="s">
        <v>79</v>
      </c>
      <c r="AW112" s="12" t="s">
        <v>33</v>
      </c>
      <c r="AX112" s="12" t="s">
        <v>77</v>
      </c>
      <c r="AY112" s="172" t="s">
        <v>139</v>
      </c>
    </row>
    <row r="113" spans="2:65" s="1" customFormat="1" ht="25.5" customHeight="1">
      <c r="B113" s="158"/>
      <c r="C113" s="159" t="s">
        <v>489</v>
      </c>
      <c r="D113" s="159" t="s">
        <v>142</v>
      </c>
      <c r="E113" s="160" t="s">
        <v>490</v>
      </c>
      <c r="F113" s="161" t="s">
        <v>491</v>
      </c>
      <c r="G113" s="162" t="s">
        <v>199</v>
      </c>
      <c r="H113" s="163">
        <v>2.2229999999999999</v>
      </c>
      <c r="I113" s="164">
        <v>980</v>
      </c>
      <c r="J113" s="164">
        <f>ROUND(I113*H113,2)</f>
        <v>2178.54</v>
      </c>
      <c r="K113" s="161" t="s">
        <v>5</v>
      </c>
      <c r="L113" s="37"/>
      <c r="M113" s="165" t="s">
        <v>5</v>
      </c>
      <c r="N113" s="166" t="s">
        <v>41</v>
      </c>
      <c r="O113" s="167">
        <v>0</v>
      </c>
      <c r="P113" s="167">
        <f>O113*H113</f>
        <v>0</v>
      </c>
      <c r="Q113" s="167">
        <v>0</v>
      </c>
      <c r="R113" s="167">
        <f>Q113*H113</f>
        <v>0</v>
      </c>
      <c r="S113" s="167">
        <v>1.8</v>
      </c>
      <c r="T113" s="168">
        <f>S113*H113</f>
        <v>4.0014000000000003</v>
      </c>
      <c r="AR113" s="23" t="s">
        <v>146</v>
      </c>
      <c r="AT113" s="23" t="s">
        <v>142</v>
      </c>
      <c r="AU113" s="23" t="s">
        <v>79</v>
      </c>
      <c r="AY113" s="23" t="s">
        <v>139</v>
      </c>
      <c r="BE113" s="169">
        <f>IF(N113="základní",J113,0)</f>
        <v>2178.54</v>
      </c>
      <c r="BF113" s="169">
        <f>IF(N113="snížená",J113,0)</f>
        <v>0</v>
      </c>
      <c r="BG113" s="169">
        <f>IF(N113="zákl. přenesená",J113,0)</f>
        <v>0</v>
      </c>
      <c r="BH113" s="169">
        <f>IF(N113="sníž. přenesená",J113,0)</f>
        <v>0</v>
      </c>
      <c r="BI113" s="169">
        <f>IF(N113="nulová",J113,0)</f>
        <v>0</v>
      </c>
      <c r="BJ113" s="23" t="s">
        <v>77</v>
      </c>
      <c r="BK113" s="169">
        <f>ROUND(I113*H113,2)</f>
        <v>2178.54</v>
      </c>
      <c r="BL113" s="23" t="s">
        <v>146</v>
      </c>
      <c r="BM113" s="23" t="s">
        <v>492</v>
      </c>
    </row>
    <row r="114" spans="2:65" s="12" customFormat="1" ht="27">
      <c r="B114" s="170"/>
      <c r="D114" s="171" t="s">
        <v>148</v>
      </c>
      <c r="E114" s="172" t="s">
        <v>5</v>
      </c>
      <c r="F114" s="173" t="s">
        <v>493</v>
      </c>
      <c r="H114" s="174">
        <v>2.2229999999999999</v>
      </c>
      <c r="L114" s="170"/>
      <c r="M114" s="175"/>
      <c r="N114" s="176"/>
      <c r="O114" s="176"/>
      <c r="P114" s="176"/>
      <c r="Q114" s="176"/>
      <c r="R114" s="176"/>
      <c r="S114" s="176"/>
      <c r="T114" s="177"/>
      <c r="AT114" s="172" t="s">
        <v>148</v>
      </c>
      <c r="AU114" s="172" t="s">
        <v>79</v>
      </c>
      <c r="AV114" s="12" t="s">
        <v>79</v>
      </c>
      <c r="AW114" s="12" t="s">
        <v>33</v>
      </c>
      <c r="AX114" s="12" t="s">
        <v>70</v>
      </c>
      <c r="AY114" s="172" t="s">
        <v>139</v>
      </c>
    </row>
    <row r="115" spans="2:65" s="13" customFormat="1">
      <c r="B115" s="178"/>
      <c r="D115" s="171" t="s">
        <v>148</v>
      </c>
      <c r="E115" s="179" t="s">
        <v>5</v>
      </c>
      <c r="F115" s="180" t="s">
        <v>150</v>
      </c>
      <c r="H115" s="181">
        <v>2.2229999999999999</v>
      </c>
      <c r="L115" s="178"/>
      <c r="M115" s="182"/>
      <c r="N115" s="183"/>
      <c r="O115" s="183"/>
      <c r="P115" s="183"/>
      <c r="Q115" s="183"/>
      <c r="R115" s="183"/>
      <c r="S115" s="183"/>
      <c r="T115" s="184"/>
      <c r="AT115" s="179" t="s">
        <v>148</v>
      </c>
      <c r="AU115" s="179" t="s">
        <v>79</v>
      </c>
      <c r="AV115" s="13" t="s">
        <v>146</v>
      </c>
      <c r="AW115" s="13" t="s">
        <v>33</v>
      </c>
      <c r="AX115" s="13" t="s">
        <v>77</v>
      </c>
      <c r="AY115" s="179" t="s">
        <v>139</v>
      </c>
    </row>
    <row r="116" spans="2:65" s="11" customFormat="1" ht="29.85" customHeight="1">
      <c r="B116" s="146"/>
      <c r="D116" s="147" t="s">
        <v>69</v>
      </c>
      <c r="E116" s="156" t="s">
        <v>402</v>
      </c>
      <c r="F116" s="156" t="s">
        <v>403</v>
      </c>
      <c r="J116" s="157">
        <f>BK116</f>
        <v>16977.650000000001</v>
      </c>
      <c r="L116" s="146"/>
      <c r="M116" s="150"/>
      <c r="N116" s="151"/>
      <c r="O116" s="151"/>
      <c r="P116" s="152">
        <f>SUM(P117:P124)</f>
        <v>0</v>
      </c>
      <c r="Q116" s="151"/>
      <c r="R116" s="152">
        <f>SUM(R117:R124)</f>
        <v>0</v>
      </c>
      <c r="S116" s="151"/>
      <c r="T116" s="153">
        <f>SUM(T117:T124)</f>
        <v>0</v>
      </c>
      <c r="AR116" s="147" t="s">
        <v>77</v>
      </c>
      <c r="AT116" s="154" t="s">
        <v>69</v>
      </c>
      <c r="AU116" s="154" t="s">
        <v>77</v>
      </c>
      <c r="AY116" s="147" t="s">
        <v>139</v>
      </c>
      <c r="BK116" s="155">
        <f>SUM(BK117:BK124)</f>
        <v>16977.650000000001</v>
      </c>
    </row>
    <row r="117" spans="2:65" s="1" customFormat="1" ht="25.5" customHeight="1">
      <c r="B117" s="158"/>
      <c r="C117" s="159" t="s">
        <v>404</v>
      </c>
      <c r="D117" s="159" t="s">
        <v>142</v>
      </c>
      <c r="E117" s="160" t="s">
        <v>405</v>
      </c>
      <c r="F117" s="161" t="s">
        <v>406</v>
      </c>
      <c r="G117" s="162" t="s">
        <v>145</v>
      </c>
      <c r="H117" s="163">
        <v>9.8879999999999999</v>
      </c>
      <c r="I117" s="164">
        <v>918</v>
      </c>
      <c r="J117" s="164">
        <f>ROUND(I117*H117,2)</f>
        <v>9077.18</v>
      </c>
      <c r="K117" s="161" t="s">
        <v>194</v>
      </c>
      <c r="L117" s="37"/>
      <c r="M117" s="165" t="s">
        <v>5</v>
      </c>
      <c r="N117" s="166" t="s">
        <v>41</v>
      </c>
      <c r="O117" s="167">
        <v>0</v>
      </c>
      <c r="P117" s="167">
        <f>O117*H117</f>
        <v>0</v>
      </c>
      <c r="Q117" s="167">
        <v>0</v>
      </c>
      <c r="R117" s="167">
        <f>Q117*H117</f>
        <v>0</v>
      </c>
      <c r="S117" s="167">
        <v>0</v>
      </c>
      <c r="T117" s="168">
        <f>S117*H117</f>
        <v>0</v>
      </c>
      <c r="AR117" s="23" t="s">
        <v>146</v>
      </c>
      <c r="AT117" s="23" t="s">
        <v>142</v>
      </c>
      <c r="AU117" s="23" t="s">
        <v>79</v>
      </c>
      <c r="AY117" s="23" t="s">
        <v>139</v>
      </c>
      <c r="BE117" s="169">
        <f>IF(N117="základní",J117,0)</f>
        <v>9077.18</v>
      </c>
      <c r="BF117" s="169">
        <f>IF(N117="snížená",J117,0)</f>
        <v>0</v>
      </c>
      <c r="BG117" s="169">
        <f>IF(N117="zákl. přenesená",J117,0)</f>
        <v>0</v>
      </c>
      <c r="BH117" s="169">
        <f>IF(N117="sníž. přenesená",J117,0)</f>
        <v>0</v>
      </c>
      <c r="BI117" s="169">
        <f>IF(N117="nulová",J117,0)</f>
        <v>0</v>
      </c>
      <c r="BJ117" s="23" t="s">
        <v>77</v>
      </c>
      <c r="BK117" s="169">
        <f>ROUND(I117*H117,2)</f>
        <v>9077.18</v>
      </c>
      <c r="BL117" s="23" t="s">
        <v>146</v>
      </c>
      <c r="BM117" s="23" t="s">
        <v>407</v>
      </c>
    </row>
    <row r="118" spans="2:65" s="1" customFormat="1" ht="25.5" customHeight="1">
      <c r="B118" s="158"/>
      <c r="C118" s="159" t="s">
        <v>408</v>
      </c>
      <c r="D118" s="159" t="s">
        <v>142</v>
      </c>
      <c r="E118" s="160" t="s">
        <v>409</v>
      </c>
      <c r="F118" s="161" t="s">
        <v>410</v>
      </c>
      <c r="G118" s="162" t="s">
        <v>145</v>
      </c>
      <c r="H118" s="163">
        <v>9.8879999999999999</v>
      </c>
      <c r="I118" s="164">
        <v>219</v>
      </c>
      <c r="J118" s="164">
        <f>ROUND(I118*H118,2)</f>
        <v>2165.4699999999998</v>
      </c>
      <c r="K118" s="161" t="s">
        <v>194</v>
      </c>
      <c r="L118" s="37"/>
      <c r="M118" s="165" t="s">
        <v>5</v>
      </c>
      <c r="N118" s="166" t="s">
        <v>41</v>
      </c>
      <c r="O118" s="167">
        <v>0</v>
      </c>
      <c r="P118" s="167">
        <f>O118*H118</f>
        <v>0</v>
      </c>
      <c r="Q118" s="167">
        <v>0</v>
      </c>
      <c r="R118" s="167">
        <f>Q118*H118</f>
        <v>0</v>
      </c>
      <c r="S118" s="167">
        <v>0</v>
      </c>
      <c r="T118" s="168">
        <f>S118*H118</f>
        <v>0</v>
      </c>
      <c r="AR118" s="23" t="s">
        <v>146</v>
      </c>
      <c r="AT118" s="23" t="s">
        <v>142</v>
      </c>
      <c r="AU118" s="23" t="s">
        <v>79</v>
      </c>
      <c r="AY118" s="23" t="s">
        <v>139</v>
      </c>
      <c r="BE118" s="169">
        <f>IF(N118="základní",J118,0)</f>
        <v>2165.4699999999998</v>
      </c>
      <c r="BF118" s="169">
        <f>IF(N118="snížená",J118,0)</f>
        <v>0</v>
      </c>
      <c r="BG118" s="169">
        <f>IF(N118="zákl. přenesená",J118,0)</f>
        <v>0</v>
      </c>
      <c r="BH118" s="169">
        <f>IF(N118="sníž. přenesená",J118,0)</f>
        <v>0</v>
      </c>
      <c r="BI118" s="169">
        <f>IF(N118="nulová",J118,0)</f>
        <v>0</v>
      </c>
      <c r="BJ118" s="23" t="s">
        <v>77</v>
      </c>
      <c r="BK118" s="169">
        <f>ROUND(I118*H118,2)</f>
        <v>2165.4699999999998</v>
      </c>
      <c r="BL118" s="23" t="s">
        <v>146</v>
      </c>
      <c r="BM118" s="23" t="s">
        <v>411</v>
      </c>
    </row>
    <row r="119" spans="2:65" s="1" customFormat="1" ht="25.5" customHeight="1">
      <c r="B119" s="158"/>
      <c r="C119" s="159" t="s">
        <v>412</v>
      </c>
      <c r="D119" s="159" t="s">
        <v>142</v>
      </c>
      <c r="E119" s="160" t="s">
        <v>413</v>
      </c>
      <c r="F119" s="161" t="s">
        <v>414</v>
      </c>
      <c r="G119" s="162" t="s">
        <v>145</v>
      </c>
      <c r="H119" s="163">
        <v>138.43199999999999</v>
      </c>
      <c r="I119" s="164">
        <v>8</v>
      </c>
      <c r="J119" s="164">
        <f>ROUND(I119*H119,2)</f>
        <v>1107.46</v>
      </c>
      <c r="K119" s="161" t="s">
        <v>194</v>
      </c>
      <c r="L119" s="37"/>
      <c r="M119" s="165" t="s">
        <v>5</v>
      </c>
      <c r="N119" s="166" t="s">
        <v>41</v>
      </c>
      <c r="O119" s="167">
        <v>0</v>
      </c>
      <c r="P119" s="167">
        <f>O119*H119</f>
        <v>0</v>
      </c>
      <c r="Q119" s="167">
        <v>0</v>
      </c>
      <c r="R119" s="167">
        <f>Q119*H119</f>
        <v>0</v>
      </c>
      <c r="S119" s="167">
        <v>0</v>
      </c>
      <c r="T119" s="168">
        <f>S119*H119</f>
        <v>0</v>
      </c>
      <c r="AR119" s="23" t="s">
        <v>146</v>
      </c>
      <c r="AT119" s="23" t="s">
        <v>142</v>
      </c>
      <c r="AU119" s="23" t="s">
        <v>79</v>
      </c>
      <c r="AY119" s="23" t="s">
        <v>139</v>
      </c>
      <c r="BE119" s="169">
        <f>IF(N119="základní",J119,0)</f>
        <v>1107.46</v>
      </c>
      <c r="BF119" s="169">
        <f>IF(N119="snížená",J119,0)</f>
        <v>0</v>
      </c>
      <c r="BG119" s="169">
        <f>IF(N119="zákl. přenesená",J119,0)</f>
        <v>0</v>
      </c>
      <c r="BH119" s="169">
        <f>IF(N119="sníž. přenesená",J119,0)</f>
        <v>0</v>
      </c>
      <c r="BI119" s="169">
        <f>IF(N119="nulová",J119,0)</f>
        <v>0</v>
      </c>
      <c r="BJ119" s="23" t="s">
        <v>77</v>
      </c>
      <c r="BK119" s="169">
        <f>ROUND(I119*H119,2)</f>
        <v>1107.46</v>
      </c>
      <c r="BL119" s="23" t="s">
        <v>146</v>
      </c>
      <c r="BM119" s="23" t="s">
        <v>415</v>
      </c>
    </row>
    <row r="120" spans="2:65" s="12" customFormat="1">
      <c r="B120" s="170"/>
      <c r="D120" s="171" t="s">
        <v>148</v>
      </c>
      <c r="E120" s="172" t="s">
        <v>5</v>
      </c>
      <c r="F120" s="173" t="s">
        <v>494</v>
      </c>
      <c r="H120" s="174">
        <v>138.43199999999999</v>
      </c>
      <c r="L120" s="170"/>
      <c r="M120" s="175"/>
      <c r="N120" s="176"/>
      <c r="O120" s="176"/>
      <c r="P120" s="176"/>
      <c r="Q120" s="176"/>
      <c r="R120" s="176"/>
      <c r="S120" s="176"/>
      <c r="T120" s="177"/>
      <c r="AT120" s="172" t="s">
        <v>148</v>
      </c>
      <c r="AU120" s="172" t="s">
        <v>79</v>
      </c>
      <c r="AV120" s="12" t="s">
        <v>79</v>
      </c>
      <c r="AW120" s="12" t="s">
        <v>33</v>
      </c>
      <c r="AX120" s="12" t="s">
        <v>77</v>
      </c>
      <c r="AY120" s="172" t="s">
        <v>139</v>
      </c>
    </row>
    <row r="121" spans="2:65" s="1" customFormat="1" ht="25.5" customHeight="1">
      <c r="B121" s="158"/>
      <c r="C121" s="159" t="s">
        <v>417</v>
      </c>
      <c r="D121" s="159" t="s">
        <v>142</v>
      </c>
      <c r="E121" s="160" t="s">
        <v>418</v>
      </c>
      <c r="F121" s="161" t="s">
        <v>419</v>
      </c>
      <c r="G121" s="162" t="s">
        <v>145</v>
      </c>
      <c r="H121" s="163">
        <v>5.0940000000000003</v>
      </c>
      <c r="I121" s="164">
        <v>160</v>
      </c>
      <c r="J121" s="164">
        <f>ROUND(I121*H121,2)</f>
        <v>815.04</v>
      </c>
      <c r="K121" s="161" t="s">
        <v>5</v>
      </c>
      <c r="L121" s="37"/>
      <c r="M121" s="165" t="s">
        <v>5</v>
      </c>
      <c r="N121" s="166" t="s">
        <v>41</v>
      </c>
      <c r="O121" s="167">
        <v>0</v>
      </c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AR121" s="23" t="s">
        <v>146</v>
      </c>
      <c r="AT121" s="23" t="s">
        <v>142</v>
      </c>
      <c r="AU121" s="23" t="s">
        <v>79</v>
      </c>
      <c r="AY121" s="23" t="s">
        <v>139</v>
      </c>
      <c r="BE121" s="169">
        <f>IF(N121="základní",J121,0)</f>
        <v>815.04</v>
      </c>
      <c r="BF121" s="169">
        <f>IF(N121="snížená",J121,0)</f>
        <v>0</v>
      </c>
      <c r="BG121" s="169">
        <f>IF(N121="zákl. přenesená",J121,0)</f>
        <v>0</v>
      </c>
      <c r="BH121" s="169">
        <f>IF(N121="sníž. přenesená",J121,0)</f>
        <v>0</v>
      </c>
      <c r="BI121" s="169">
        <f>IF(N121="nulová",J121,0)</f>
        <v>0</v>
      </c>
      <c r="BJ121" s="23" t="s">
        <v>77</v>
      </c>
      <c r="BK121" s="169">
        <f>ROUND(I121*H121,2)</f>
        <v>815.04</v>
      </c>
      <c r="BL121" s="23" t="s">
        <v>146</v>
      </c>
      <c r="BM121" s="23" t="s">
        <v>495</v>
      </c>
    </row>
    <row r="122" spans="2:65" s="12" customFormat="1">
      <c r="B122" s="170"/>
      <c r="D122" s="171" t="s">
        <v>148</v>
      </c>
      <c r="E122" s="172" t="s">
        <v>5</v>
      </c>
      <c r="F122" s="173" t="s">
        <v>496</v>
      </c>
      <c r="H122" s="174">
        <v>5.0940000000000003</v>
      </c>
      <c r="L122" s="170"/>
      <c r="M122" s="175"/>
      <c r="N122" s="176"/>
      <c r="O122" s="176"/>
      <c r="P122" s="176"/>
      <c r="Q122" s="176"/>
      <c r="R122" s="176"/>
      <c r="S122" s="176"/>
      <c r="T122" s="177"/>
      <c r="AT122" s="172" t="s">
        <v>148</v>
      </c>
      <c r="AU122" s="172" t="s">
        <v>79</v>
      </c>
      <c r="AV122" s="12" t="s">
        <v>79</v>
      </c>
      <c r="AW122" s="12" t="s">
        <v>33</v>
      </c>
      <c r="AX122" s="12" t="s">
        <v>77</v>
      </c>
      <c r="AY122" s="172" t="s">
        <v>139</v>
      </c>
    </row>
    <row r="123" spans="2:65" s="1" customFormat="1" ht="16.5" customHeight="1">
      <c r="B123" s="158"/>
      <c r="C123" s="159" t="s">
        <v>497</v>
      </c>
      <c r="D123" s="159" t="s">
        <v>142</v>
      </c>
      <c r="E123" s="160" t="s">
        <v>498</v>
      </c>
      <c r="F123" s="161" t="s">
        <v>499</v>
      </c>
      <c r="G123" s="162" t="s">
        <v>145</v>
      </c>
      <c r="H123" s="163">
        <v>2.0870000000000002</v>
      </c>
      <c r="I123" s="164">
        <v>400</v>
      </c>
      <c r="J123" s="164">
        <f>ROUND(I123*H123,2)</f>
        <v>834.8</v>
      </c>
      <c r="K123" s="161" t="s">
        <v>194</v>
      </c>
      <c r="L123" s="37"/>
      <c r="M123" s="165" t="s">
        <v>5</v>
      </c>
      <c r="N123" s="166" t="s">
        <v>41</v>
      </c>
      <c r="O123" s="167">
        <v>0</v>
      </c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AR123" s="23" t="s">
        <v>146</v>
      </c>
      <c r="AT123" s="23" t="s">
        <v>142</v>
      </c>
      <c r="AU123" s="23" t="s">
        <v>79</v>
      </c>
      <c r="AY123" s="23" t="s">
        <v>139</v>
      </c>
      <c r="BE123" s="169">
        <f>IF(N123="základní",J123,0)</f>
        <v>834.8</v>
      </c>
      <c r="BF123" s="169">
        <f>IF(N123="snížená",J123,0)</f>
        <v>0</v>
      </c>
      <c r="BG123" s="169">
        <f>IF(N123="zákl. přenesená",J123,0)</f>
        <v>0</v>
      </c>
      <c r="BH123" s="169">
        <f>IF(N123="sníž. přenesená",J123,0)</f>
        <v>0</v>
      </c>
      <c r="BI123" s="169">
        <f>IF(N123="nulová",J123,0)</f>
        <v>0</v>
      </c>
      <c r="BJ123" s="23" t="s">
        <v>77</v>
      </c>
      <c r="BK123" s="169">
        <f>ROUND(I123*H123,2)</f>
        <v>834.8</v>
      </c>
      <c r="BL123" s="23" t="s">
        <v>146</v>
      </c>
      <c r="BM123" s="23" t="s">
        <v>500</v>
      </c>
    </row>
    <row r="124" spans="2:65" s="1" customFormat="1" ht="16.5" customHeight="1">
      <c r="B124" s="158"/>
      <c r="C124" s="159" t="s">
        <v>501</v>
      </c>
      <c r="D124" s="159" t="s">
        <v>142</v>
      </c>
      <c r="E124" s="160" t="s">
        <v>502</v>
      </c>
      <c r="F124" s="161" t="s">
        <v>503</v>
      </c>
      <c r="G124" s="162" t="s">
        <v>145</v>
      </c>
      <c r="H124" s="163">
        <v>2.7069999999999999</v>
      </c>
      <c r="I124" s="164">
        <v>1100</v>
      </c>
      <c r="J124" s="164">
        <f>ROUND(I124*H124,2)</f>
        <v>2977.7</v>
      </c>
      <c r="K124" s="161" t="s">
        <v>194</v>
      </c>
      <c r="L124" s="37"/>
      <c r="M124" s="165" t="s">
        <v>5</v>
      </c>
      <c r="N124" s="166" t="s">
        <v>41</v>
      </c>
      <c r="O124" s="167">
        <v>0</v>
      </c>
      <c r="P124" s="167">
        <f>O124*H124</f>
        <v>0</v>
      </c>
      <c r="Q124" s="167">
        <v>0</v>
      </c>
      <c r="R124" s="167">
        <f>Q124*H124</f>
        <v>0</v>
      </c>
      <c r="S124" s="167">
        <v>0</v>
      </c>
      <c r="T124" s="168">
        <f>S124*H124</f>
        <v>0</v>
      </c>
      <c r="AR124" s="23" t="s">
        <v>146</v>
      </c>
      <c r="AT124" s="23" t="s">
        <v>142</v>
      </c>
      <c r="AU124" s="23" t="s">
        <v>79</v>
      </c>
      <c r="AY124" s="23" t="s">
        <v>139</v>
      </c>
      <c r="BE124" s="169">
        <f>IF(N124="základní",J124,0)</f>
        <v>2977.7</v>
      </c>
      <c r="BF124" s="169">
        <f>IF(N124="snížená",J124,0)</f>
        <v>0</v>
      </c>
      <c r="BG124" s="169">
        <f>IF(N124="zákl. přenesená",J124,0)</f>
        <v>0</v>
      </c>
      <c r="BH124" s="169">
        <f>IF(N124="sníž. přenesená",J124,0)</f>
        <v>0</v>
      </c>
      <c r="BI124" s="169">
        <f>IF(N124="nulová",J124,0)</f>
        <v>0</v>
      </c>
      <c r="BJ124" s="23" t="s">
        <v>77</v>
      </c>
      <c r="BK124" s="169">
        <f>ROUND(I124*H124,2)</f>
        <v>2977.7</v>
      </c>
      <c r="BL124" s="23" t="s">
        <v>146</v>
      </c>
      <c r="BM124" s="23" t="s">
        <v>504</v>
      </c>
    </row>
    <row r="125" spans="2:65" s="11" customFormat="1" ht="29.85" customHeight="1">
      <c r="B125" s="146"/>
      <c r="D125" s="147" t="s">
        <v>69</v>
      </c>
      <c r="E125" s="156" t="s">
        <v>151</v>
      </c>
      <c r="F125" s="156" t="s">
        <v>152</v>
      </c>
      <c r="J125" s="157">
        <f>BK125</f>
        <v>675</v>
      </c>
      <c r="L125" s="146"/>
      <c r="M125" s="150"/>
      <c r="N125" s="151"/>
      <c r="O125" s="151"/>
      <c r="P125" s="152">
        <f>P126</f>
        <v>0</v>
      </c>
      <c r="Q125" s="151"/>
      <c r="R125" s="152">
        <f>R126</f>
        <v>0</v>
      </c>
      <c r="S125" s="151"/>
      <c r="T125" s="153">
        <f>T126</f>
        <v>0</v>
      </c>
      <c r="AR125" s="147" t="s">
        <v>77</v>
      </c>
      <c r="AT125" s="154" t="s">
        <v>69</v>
      </c>
      <c r="AU125" s="154" t="s">
        <v>77</v>
      </c>
      <c r="AY125" s="147" t="s">
        <v>139</v>
      </c>
      <c r="BK125" s="155">
        <f>BK126</f>
        <v>675</v>
      </c>
    </row>
    <row r="126" spans="2:65" s="1" customFormat="1" ht="16.5" customHeight="1">
      <c r="B126" s="158"/>
      <c r="C126" s="159" t="s">
        <v>153</v>
      </c>
      <c r="D126" s="159" t="s">
        <v>142</v>
      </c>
      <c r="E126" s="160" t="s">
        <v>154</v>
      </c>
      <c r="F126" s="161" t="s">
        <v>155</v>
      </c>
      <c r="G126" s="162" t="s">
        <v>145</v>
      </c>
      <c r="H126" s="163">
        <v>1.35</v>
      </c>
      <c r="I126" s="164">
        <v>500</v>
      </c>
      <c r="J126" s="164">
        <f>ROUND(I126*H126,2)</f>
        <v>675</v>
      </c>
      <c r="K126" s="161" t="s">
        <v>194</v>
      </c>
      <c r="L126" s="37"/>
      <c r="M126" s="165" t="s">
        <v>5</v>
      </c>
      <c r="N126" s="166" t="s">
        <v>41</v>
      </c>
      <c r="O126" s="167">
        <v>0</v>
      </c>
      <c r="P126" s="167">
        <f>O126*H126</f>
        <v>0</v>
      </c>
      <c r="Q126" s="167">
        <v>0</v>
      </c>
      <c r="R126" s="167">
        <f>Q126*H126</f>
        <v>0</v>
      </c>
      <c r="S126" s="167">
        <v>0</v>
      </c>
      <c r="T126" s="168">
        <f>S126*H126</f>
        <v>0</v>
      </c>
      <c r="AR126" s="23" t="s">
        <v>146</v>
      </c>
      <c r="AT126" s="23" t="s">
        <v>142</v>
      </c>
      <c r="AU126" s="23" t="s">
        <v>79</v>
      </c>
      <c r="AY126" s="23" t="s">
        <v>139</v>
      </c>
      <c r="BE126" s="169">
        <f>IF(N126="základní",J126,0)</f>
        <v>675</v>
      </c>
      <c r="BF126" s="169">
        <f>IF(N126="snížená",J126,0)</f>
        <v>0</v>
      </c>
      <c r="BG126" s="169">
        <f>IF(N126="zákl. přenesená",J126,0)</f>
        <v>0</v>
      </c>
      <c r="BH126" s="169">
        <f>IF(N126="sníž. přenesená",J126,0)</f>
        <v>0</v>
      </c>
      <c r="BI126" s="169">
        <f>IF(N126="nulová",J126,0)</f>
        <v>0</v>
      </c>
      <c r="BJ126" s="23" t="s">
        <v>77</v>
      </c>
      <c r="BK126" s="169">
        <f>ROUND(I126*H126,2)</f>
        <v>675</v>
      </c>
      <c r="BL126" s="23" t="s">
        <v>146</v>
      </c>
      <c r="BM126" s="23" t="s">
        <v>314</v>
      </c>
    </row>
    <row r="127" spans="2:65" s="11" customFormat="1" ht="37.35" customHeight="1">
      <c r="B127" s="146"/>
      <c r="D127" s="147" t="s">
        <v>69</v>
      </c>
      <c r="E127" s="148" t="s">
        <v>421</v>
      </c>
      <c r="F127" s="148" t="s">
        <v>422</v>
      </c>
      <c r="J127" s="149">
        <f>BK127</f>
        <v>4833.4100000000008</v>
      </c>
      <c r="L127" s="146"/>
      <c r="M127" s="150"/>
      <c r="N127" s="151"/>
      <c r="O127" s="151"/>
      <c r="P127" s="152">
        <f>SUM(P128:P133)</f>
        <v>6.7966100000000003</v>
      </c>
      <c r="Q127" s="151"/>
      <c r="R127" s="152">
        <f>SUM(R128:R133)</f>
        <v>0.17142000000000002</v>
      </c>
      <c r="S127" s="151"/>
      <c r="T127" s="153">
        <f>SUM(T128:T133)</f>
        <v>0</v>
      </c>
      <c r="AR127" s="147" t="s">
        <v>79</v>
      </c>
      <c r="AT127" s="154" t="s">
        <v>69</v>
      </c>
      <c r="AU127" s="154" t="s">
        <v>70</v>
      </c>
      <c r="AY127" s="147" t="s">
        <v>139</v>
      </c>
      <c r="BK127" s="155">
        <f>SUM(BK128:BK133)</f>
        <v>4833.4100000000008</v>
      </c>
    </row>
    <row r="128" spans="2:65" s="1" customFormat="1" ht="16.5" customHeight="1">
      <c r="B128" s="158"/>
      <c r="C128" s="159" t="s">
        <v>505</v>
      </c>
      <c r="D128" s="159" t="s">
        <v>142</v>
      </c>
      <c r="E128" s="160" t="s">
        <v>506</v>
      </c>
      <c r="F128" s="161" t="s">
        <v>507</v>
      </c>
      <c r="G128" s="162" t="s">
        <v>173</v>
      </c>
      <c r="H128" s="163">
        <v>56.02</v>
      </c>
      <c r="I128" s="164">
        <v>35.6</v>
      </c>
      <c r="J128" s="164">
        <f>ROUND(I128*H128,2)</f>
        <v>1994.31</v>
      </c>
      <c r="K128" s="161" t="s">
        <v>194</v>
      </c>
      <c r="L128" s="37"/>
      <c r="M128" s="165" t="s">
        <v>5</v>
      </c>
      <c r="N128" s="166" t="s">
        <v>41</v>
      </c>
      <c r="O128" s="167">
        <v>0.11</v>
      </c>
      <c r="P128" s="167">
        <f>O128*H128</f>
        <v>6.1622000000000003</v>
      </c>
      <c r="Q128" s="167">
        <v>0</v>
      </c>
      <c r="R128" s="167">
        <f>Q128*H128</f>
        <v>0</v>
      </c>
      <c r="S128" s="167">
        <v>0</v>
      </c>
      <c r="T128" s="168">
        <f>S128*H128</f>
        <v>0</v>
      </c>
      <c r="AR128" s="23" t="s">
        <v>165</v>
      </c>
      <c r="AT128" s="23" t="s">
        <v>142</v>
      </c>
      <c r="AU128" s="23" t="s">
        <v>77</v>
      </c>
      <c r="AY128" s="23" t="s">
        <v>139</v>
      </c>
      <c r="BE128" s="169">
        <f>IF(N128="základní",J128,0)</f>
        <v>1994.31</v>
      </c>
      <c r="BF128" s="169">
        <f>IF(N128="snížená",J128,0)</f>
        <v>0</v>
      </c>
      <c r="BG128" s="169">
        <f>IF(N128="zákl. přenesená",J128,0)</f>
        <v>0</v>
      </c>
      <c r="BH128" s="169">
        <f>IF(N128="sníž. přenesená",J128,0)</f>
        <v>0</v>
      </c>
      <c r="BI128" s="169">
        <f>IF(N128="nulová",J128,0)</f>
        <v>0</v>
      </c>
      <c r="BJ128" s="23" t="s">
        <v>77</v>
      </c>
      <c r="BK128" s="169">
        <f>ROUND(I128*H128,2)</f>
        <v>1994.31</v>
      </c>
      <c r="BL128" s="23" t="s">
        <v>165</v>
      </c>
      <c r="BM128" s="23" t="s">
        <v>508</v>
      </c>
    </row>
    <row r="129" spans="2:65" s="12" customFormat="1">
      <c r="B129" s="170"/>
      <c r="D129" s="171" t="s">
        <v>148</v>
      </c>
      <c r="E129" s="172" t="s">
        <v>5</v>
      </c>
      <c r="F129" s="173" t="s">
        <v>509</v>
      </c>
      <c r="H129" s="174">
        <v>56.02</v>
      </c>
      <c r="L129" s="170"/>
      <c r="M129" s="175"/>
      <c r="N129" s="176"/>
      <c r="O129" s="176"/>
      <c r="P129" s="176"/>
      <c r="Q129" s="176"/>
      <c r="R129" s="176"/>
      <c r="S129" s="176"/>
      <c r="T129" s="177"/>
      <c r="AT129" s="172" t="s">
        <v>148</v>
      </c>
      <c r="AU129" s="172" t="s">
        <v>77</v>
      </c>
      <c r="AV129" s="12" t="s">
        <v>79</v>
      </c>
      <c r="AW129" s="12" t="s">
        <v>33</v>
      </c>
      <c r="AX129" s="12" t="s">
        <v>77</v>
      </c>
      <c r="AY129" s="172" t="s">
        <v>139</v>
      </c>
    </row>
    <row r="130" spans="2:65" s="1" customFormat="1" ht="16.5" customHeight="1">
      <c r="B130" s="158"/>
      <c r="C130" s="185" t="s">
        <v>510</v>
      </c>
      <c r="D130" s="185" t="s">
        <v>170</v>
      </c>
      <c r="E130" s="186" t="s">
        <v>511</v>
      </c>
      <c r="F130" s="187" t="s">
        <v>512</v>
      </c>
      <c r="G130" s="188" t="s">
        <v>173</v>
      </c>
      <c r="H130" s="189">
        <v>57.14</v>
      </c>
      <c r="I130" s="190">
        <v>44.3</v>
      </c>
      <c r="J130" s="190">
        <f>ROUND(I130*H130,2)</f>
        <v>2531.3000000000002</v>
      </c>
      <c r="K130" s="187" t="s">
        <v>194</v>
      </c>
      <c r="L130" s="191"/>
      <c r="M130" s="192" t="s">
        <v>5</v>
      </c>
      <c r="N130" s="193" t="s">
        <v>41</v>
      </c>
      <c r="O130" s="167">
        <v>0</v>
      </c>
      <c r="P130" s="167">
        <f>O130*H130</f>
        <v>0</v>
      </c>
      <c r="Q130" s="167">
        <v>3.0000000000000001E-3</v>
      </c>
      <c r="R130" s="167">
        <f>Q130*H130</f>
        <v>0.17142000000000002</v>
      </c>
      <c r="S130" s="167">
        <v>0</v>
      </c>
      <c r="T130" s="168">
        <f>S130*H130</f>
        <v>0</v>
      </c>
      <c r="AR130" s="23" t="s">
        <v>174</v>
      </c>
      <c r="AT130" s="23" t="s">
        <v>170</v>
      </c>
      <c r="AU130" s="23" t="s">
        <v>77</v>
      </c>
      <c r="AY130" s="23" t="s">
        <v>139</v>
      </c>
      <c r="BE130" s="169">
        <f>IF(N130="základní",J130,0)</f>
        <v>2531.3000000000002</v>
      </c>
      <c r="BF130" s="169">
        <f>IF(N130="snížená",J130,0)</f>
        <v>0</v>
      </c>
      <c r="BG130" s="169">
        <f>IF(N130="zákl. přenesená",J130,0)</f>
        <v>0</v>
      </c>
      <c r="BH130" s="169">
        <f>IF(N130="sníž. přenesená",J130,0)</f>
        <v>0</v>
      </c>
      <c r="BI130" s="169">
        <f>IF(N130="nulová",J130,0)</f>
        <v>0</v>
      </c>
      <c r="BJ130" s="23" t="s">
        <v>77</v>
      </c>
      <c r="BK130" s="169">
        <f>ROUND(I130*H130,2)</f>
        <v>2531.3000000000002</v>
      </c>
      <c r="BL130" s="23" t="s">
        <v>165</v>
      </c>
      <c r="BM130" s="23" t="s">
        <v>513</v>
      </c>
    </row>
    <row r="131" spans="2:65" s="12" customFormat="1">
      <c r="B131" s="170"/>
      <c r="D131" s="171" t="s">
        <v>148</v>
      </c>
      <c r="F131" s="173" t="s">
        <v>514</v>
      </c>
      <c r="H131" s="174">
        <v>57.14</v>
      </c>
      <c r="L131" s="170"/>
      <c r="M131" s="175"/>
      <c r="N131" s="176"/>
      <c r="O131" s="176"/>
      <c r="P131" s="176"/>
      <c r="Q131" s="176"/>
      <c r="R131" s="176"/>
      <c r="S131" s="176"/>
      <c r="T131" s="177"/>
      <c r="AT131" s="172" t="s">
        <v>148</v>
      </c>
      <c r="AU131" s="172" t="s">
        <v>77</v>
      </c>
      <c r="AV131" s="12" t="s">
        <v>79</v>
      </c>
      <c r="AW131" s="12" t="s">
        <v>6</v>
      </c>
      <c r="AX131" s="12" t="s">
        <v>77</v>
      </c>
      <c r="AY131" s="172" t="s">
        <v>139</v>
      </c>
    </row>
    <row r="132" spans="2:65" s="1" customFormat="1" ht="25.5" customHeight="1">
      <c r="B132" s="158"/>
      <c r="C132" s="159" t="s">
        <v>515</v>
      </c>
      <c r="D132" s="159" t="s">
        <v>142</v>
      </c>
      <c r="E132" s="160" t="s">
        <v>435</v>
      </c>
      <c r="F132" s="161" t="s">
        <v>436</v>
      </c>
      <c r="G132" s="162" t="s">
        <v>145</v>
      </c>
      <c r="H132" s="163">
        <v>0.17100000000000001</v>
      </c>
      <c r="I132" s="164">
        <v>1000</v>
      </c>
      <c r="J132" s="164">
        <f>ROUND(I132*H132,2)</f>
        <v>171</v>
      </c>
      <c r="K132" s="161" t="s">
        <v>194</v>
      </c>
      <c r="L132" s="37"/>
      <c r="M132" s="165" t="s">
        <v>5</v>
      </c>
      <c r="N132" s="166" t="s">
        <v>41</v>
      </c>
      <c r="O132" s="167">
        <v>2.39</v>
      </c>
      <c r="P132" s="167">
        <f>O132*H132</f>
        <v>0.40869000000000005</v>
      </c>
      <c r="Q132" s="167">
        <v>0</v>
      </c>
      <c r="R132" s="167">
        <f>Q132*H132</f>
        <v>0</v>
      </c>
      <c r="S132" s="167">
        <v>0</v>
      </c>
      <c r="T132" s="168">
        <f>S132*H132</f>
        <v>0</v>
      </c>
      <c r="AR132" s="23" t="s">
        <v>165</v>
      </c>
      <c r="AT132" s="23" t="s">
        <v>142</v>
      </c>
      <c r="AU132" s="23" t="s">
        <v>77</v>
      </c>
      <c r="AY132" s="23" t="s">
        <v>139</v>
      </c>
      <c r="BE132" s="169">
        <f>IF(N132="základní",J132,0)</f>
        <v>171</v>
      </c>
      <c r="BF132" s="169">
        <f>IF(N132="snížená",J132,0)</f>
        <v>0</v>
      </c>
      <c r="BG132" s="169">
        <f>IF(N132="zákl. přenesená",J132,0)</f>
        <v>0</v>
      </c>
      <c r="BH132" s="169">
        <f>IF(N132="sníž. přenesená",J132,0)</f>
        <v>0</v>
      </c>
      <c r="BI132" s="169">
        <f>IF(N132="nulová",J132,0)</f>
        <v>0</v>
      </c>
      <c r="BJ132" s="23" t="s">
        <v>77</v>
      </c>
      <c r="BK132" s="169">
        <f>ROUND(I132*H132,2)</f>
        <v>171</v>
      </c>
      <c r="BL132" s="23" t="s">
        <v>165</v>
      </c>
      <c r="BM132" s="23" t="s">
        <v>516</v>
      </c>
    </row>
    <row r="133" spans="2:65" s="1" customFormat="1" ht="25.5" customHeight="1">
      <c r="B133" s="158"/>
      <c r="C133" s="159" t="s">
        <v>517</v>
      </c>
      <c r="D133" s="159" t="s">
        <v>142</v>
      </c>
      <c r="E133" s="160" t="s">
        <v>439</v>
      </c>
      <c r="F133" s="161" t="s">
        <v>440</v>
      </c>
      <c r="G133" s="162" t="s">
        <v>145</v>
      </c>
      <c r="H133" s="163">
        <v>0.17100000000000001</v>
      </c>
      <c r="I133" s="164">
        <v>800</v>
      </c>
      <c r="J133" s="164">
        <f>ROUND(I133*H133,2)</f>
        <v>136.80000000000001</v>
      </c>
      <c r="K133" s="161" t="s">
        <v>194</v>
      </c>
      <c r="L133" s="37"/>
      <c r="M133" s="165" t="s">
        <v>5</v>
      </c>
      <c r="N133" s="166" t="s">
        <v>41</v>
      </c>
      <c r="O133" s="167">
        <v>1.32</v>
      </c>
      <c r="P133" s="167">
        <f>O133*H133</f>
        <v>0.22572000000000003</v>
      </c>
      <c r="Q133" s="167">
        <v>0</v>
      </c>
      <c r="R133" s="167">
        <f>Q133*H133</f>
        <v>0</v>
      </c>
      <c r="S133" s="167">
        <v>0</v>
      </c>
      <c r="T133" s="168">
        <f>S133*H133</f>
        <v>0</v>
      </c>
      <c r="AR133" s="23" t="s">
        <v>165</v>
      </c>
      <c r="AT133" s="23" t="s">
        <v>142</v>
      </c>
      <c r="AU133" s="23" t="s">
        <v>77</v>
      </c>
      <c r="AY133" s="23" t="s">
        <v>139</v>
      </c>
      <c r="BE133" s="169">
        <f>IF(N133="základní",J133,0)</f>
        <v>136.80000000000001</v>
      </c>
      <c r="BF133" s="169">
        <f>IF(N133="snížená",J133,0)</f>
        <v>0</v>
      </c>
      <c r="BG133" s="169">
        <f>IF(N133="zákl. přenesená",J133,0)</f>
        <v>0</v>
      </c>
      <c r="BH133" s="169">
        <f>IF(N133="sníž. přenesená",J133,0)</f>
        <v>0</v>
      </c>
      <c r="BI133" s="169">
        <f>IF(N133="nulová",J133,0)</f>
        <v>0</v>
      </c>
      <c r="BJ133" s="23" t="s">
        <v>77</v>
      </c>
      <c r="BK133" s="169">
        <f>ROUND(I133*H133,2)</f>
        <v>136.80000000000001</v>
      </c>
      <c r="BL133" s="23" t="s">
        <v>165</v>
      </c>
      <c r="BM133" s="23" t="s">
        <v>518</v>
      </c>
    </row>
    <row r="134" spans="2:65" s="11" customFormat="1" ht="37.35" customHeight="1">
      <c r="B134" s="146"/>
      <c r="D134" s="147" t="s">
        <v>69</v>
      </c>
      <c r="E134" s="148" t="s">
        <v>157</v>
      </c>
      <c r="F134" s="148" t="s">
        <v>158</v>
      </c>
      <c r="J134" s="149">
        <f>BK134</f>
        <v>5251.41</v>
      </c>
      <c r="L134" s="146"/>
      <c r="M134" s="150"/>
      <c r="N134" s="151"/>
      <c r="O134" s="151"/>
      <c r="P134" s="152">
        <f>P135</f>
        <v>16.210812000000001</v>
      </c>
      <c r="Q134" s="151"/>
      <c r="R134" s="152">
        <f>R135</f>
        <v>0</v>
      </c>
      <c r="S134" s="151"/>
      <c r="T134" s="153">
        <f>T135</f>
        <v>2.0871760000000004</v>
      </c>
      <c r="AR134" s="147" t="s">
        <v>79</v>
      </c>
      <c r="AT134" s="154" t="s">
        <v>69</v>
      </c>
      <c r="AU134" s="154" t="s">
        <v>70</v>
      </c>
      <c r="AY134" s="147" t="s">
        <v>139</v>
      </c>
      <c r="BK134" s="155">
        <f>BK135</f>
        <v>5251.41</v>
      </c>
    </row>
    <row r="135" spans="2:65" s="11" customFormat="1" ht="19.899999999999999" customHeight="1">
      <c r="B135" s="146"/>
      <c r="D135" s="147" t="s">
        <v>69</v>
      </c>
      <c r="E135" s="156" t="s">
        <v>519</v>
      </c>
      <c r="F135" s="156" t="s">
        <v>520</v>
      </c>
      <c r="J135" s="157">
        <f>BK135</f>
        <v>5251.41</v>
      </c>
      <c r="L135" s="146"/>
      <c r="M135" s="150"/>
      <c r="N135" s="151"/>
      <c r="O135" s="151"/>
      <c r="P135" s="152">
        <f>SUM(P136:P141)</f>
        <v>16.210812000000001</v>
      </c>
      <c r="Q135" s="151"/>
      <c r="R135" s="152">
        <f>SUM(R136:R141)</f>
        <v>0</v>
      </c>
      <c r="S135" s="151"/>
      <c r="T135" s="153">
        <f>SUM(T136:T141)</f>
        <v>2.0871760000000004</v>
      </c>
      <c r="AR135" s="147" t="s">
        <v>79</v>
      </c>
      <c r="AT135" s="154" t="s">
        <v>69</v>
      </c>
      <c r="AU135" s="154" t="s">
        <v>77</v>
      </c>
      <c r="AY135" s="147" t="s">
        <v>139</v>
      </c>
      <c r="BK135" s="155">
        <f>SUM(BK136:BK141)</f>
        <v>5251.41</v>
      </c>
    </row>
    <row r="136" spans="2:65" s="1" customFormat="1" ht="16.5" customHeight="1">
      <c r="B136" s="158"/>
      <c r="C136" s="159" t="s">
        <v>521</v>
      </c>
      <c r="D136" s="159" t="s">
        <v>142</v>
      </c>
      <c r="E136" s="160" t="s">
        <v>522</v>
      </c>
      <c r="F136" s="161" t="s">
        <v>523</v>
      </c>
      <c r="G136" s="162" t="s">
        <v>173</v>
      </c>
      <c r="H136" s="163">
        <v>54.142000000000003</v>
      </c>
      <c r="I136" s="164">
        <v>25.9</v>
      </c>
      <c r="J136" s="164">
        <f>ROUND(I136*H136,2)</f>
        <v>1402.28</v>
      </c>
      <c r="K136" s="161" t="s">
        <v>194</v>
      </c>
      <c r="L136" s="37"/>
      <c r="M136" s="165" t="s">
        <v>5</v>
      </c>
      <c r="N136" s="166" t="s">
        <v>41</v>
      </c>
      <c r="O136" s="167">
        <v>0.08</v>
      </c>
      <c r="P136" s="167">
        <f>O136*H136</f>
        <v>4.3313600000000001</v>
      </c>
      <c r="Q136" s="167">
        <v>0</v>
      </c>
      <c r="R136" s="167">
        <f>Q136*H136</f>
        <v>0</v>
      </c>
      <c r="S136" s="167">
        <v>1.4E-2</v>
      </c>
      <c r="T136" s="168">
        <f>S136*H136</f>
        <v>0.75798800000000011</v>
      </c>
      <c r="AR136" s="23" t="s">
        <v>165</v>
      </c>
      <c r="AT136" s="23" t="s">
        <v>142</v>
      </c>
      <c r="AU136" s="23" t="s">
        <v>79</v>
      </c>
      <c r="AY136" s="23" t="s">
        <v>139</v>
      </c>
      <c r="BE136" s="169">
        <f>IF(N136="základní",J136,0)</f>
        <v>1402.28</v>
      </c>
      <c r="BF136" s="169">
        <f>IF(N136="snížená",J136,0)</f>
        <v>0</v>
      </c>
      <c r="BG136" s="169">
        <f>IF(N136="zákl. přenesená",J136,0)</f>
        <v>0</v>
      </c>
      <c r="BH136" s="169">
        <f>IF(N136="sníž. přenesená",J136,0)</f>
        <v>0</v>
      </c>
      <c r="BI136" s="169">
        <f>IF(N136="nulová",J136,0)</f>
        <v>0</v>
      </c>
      <c r="BJ136" s="23" t="s">
        <v>77</v>
      </c>
      <c r="BK136" s="169">
        <f>ROUND(I136*H136,2)</f>
        <v>1402.28</v>
      </c>
      <c r="BL136" s="23" t="s">
        <v>165</v>
      </c>
      <c r="BM136" s="23" t="s">
        <v>524</v>
      </c>
    </row>
    <row r="137" spans="2:65" s="12" customFormat="1">
      <c r="B137" s="170"/>
      <c r="D137" s="171" t="s">
        <v>148</v>
      </c>
      <c r="E137" s="172" t="s">
        <v>5</v>
      </c>
      <c r="F137" s="173" t="s">
        <v>457</v>
      </c>
      <c r="H137" s="174">
        <v>54.142000000000003</v>
      </c>
      <c r="L137" s="170"/>
      <c r="M137" s="175"/>
      <c r="N137" s="176"/>
      <c r="O137" s="176"/>
      <c r="P137" s="176"/>
      <c r="Q137" s="176"/>
      <c r="R137" s="176"/>
      <c r="S137" s="176"/>
      <c r="T137" s="177"/>
      <c r="AT137" s="172" t="s">
        <v>148</v>
      </c>
      <c r="AU137" s="172" t="s">
        <v>79</v>
      </c>
      <c r="AV137" s="12" t="s">
        <v>79</v>
      </c>
      <c r="AW137" s="12" t="s">
        <v>33</v>
      </c>
      <c r="AX137" s="12" t="s">
        <v>77</v>
      </c>
      <c r="AY137" s="172" t="s">
        <v>139</v>
      </c>
    </row>
    <row r="138" spans="2:65" s="1" customFormat="1" ht="16.5" customHeight="1">
      <c r="B138" s="158"/>
      <c r="C138" s="159" t="s">
        <v>336</v>
      </c>
      <c r="D138" s="159" t="s">
        <v>142</v>
      </c>
      <c r="E138" s="160" t="s">
        <v>525</v>
      </c>
      <c r="F138" s="161" t="s">
        <v>526</v>
      </c>
      <c r="G138" s="162" t="s">
        <v>399</v>
      </c>
      <c r="H138" s="163">
        <v>71.400000000000006</v>
      </c>
      <c r="I138" s="164">
        <v>27.9</v>
      </c>
      <c r="J138" s="164">
        <f>ROUND(I138*H138,2)</f>
        <v>1992.06</v>
      </c>
      <c r="K138" s="161" t="s">
        <v>194</v>
      </c>
      <c r="L138" s="37"/>
      <c r="M138" s="165" t="s">
        <v>5</v>
      </c>
      <c r="N138" s="166" t="s">
        <v>41</v>
      </c>
      <c r="O138" s="167">
        <v>8.5999999999999993E-2</v>
      </c>
      <c r="P138" s="167">
        <f>O138*H138</f>
        <v>6.1403999999999996</v>
      </c>
      <c r="Q138" s="167">
        <v>0</v>
      </c>
      <c r="R138" s="167">
        <f>Q138*H138</f>
        <v>0</v>
      </c>
      <c r="S138" s="167">
        <v>8.0000000000000002E-3</v>
      </c>
      <c r="T138" s="168">
        <f>S138*H138</f>
        <v>0.57120000000000004</v>
      </c>
      <c r="AR138" s="23" t="s">
        <v>165</v>
      </c>
      <c r="AT138" s="23" t="s">
        <v>142</v>
      </c>
      <c r="AU138" s="23" t="s">
        <v>79</v>
      </c>
      <c r="AY138" s="23" t="s">
        <v>139</v>
      </c>
      <c r="BE138" s="169">
        <f>IF(N138="základní",J138,0)</f>
        <v>1992.06</v>
      </c>
      <c r="BF138" s="169">
        <f>IF(N138="snížená",J138,0)</f>
        <v>0</v>
      </c>
      <c r="BG138" s="169">
        <f>IF(N138="zákl. přenesená",J138,0)</f>
        <v>0</v>
      </c>
      <c r="BH138" s="169">
        <f>IF(N138="sníž. přenesená",J138,0)</f>
        <v>0</v>
      </c>
      <c r="BI138" s="169">
        <f>IF(N138="nulová",J138,0)</f>
        <v>0</v>
      </c>
      <c r="BJ138" s="23" t="s">
        <v>77</v>
      </c>
      <c r="BK138" s="169">
        <f>ROUND(I138*H138,2)</f>
        <v>1992.06</v>
      </c>
      <c r="BL138" s="23" t="s">
        <v>165</v>
      </c>
      <c r="BM138" s="23" t="s">
        <v>527</v>
      </c>
    </row>
    <row r="139" spans="2:65" s="12" customFormat="1">
      <c r="B139" s="170"/>
      <c r="D139" s="171" t="s">
        <v>148</v>
      </c>
      <c r="E139" s="172" t="s">
        <v>5</v>
      </c>
      <c r="F139" s="173" t="s">
        <v>528</v>
      </c>
      <c r="H139" s="174">
        <v>71.400000000000006</v>
      </c>
      <c r="L139" s="170"/>
      <c r="M139" s="175"/>
      <c r="N139" s="176"/>
      <c r="O139" s="176"/>
      <c r="P139" s="176"/>
      <c r="Q139" s="176"/>
      <c r="R139" s="176"/>
      <c r="S139" s="176"/>
      <c r="T139" s="177"/>
      <c r="AT139" s="172" t="s">
        <v>148</v>
      </c>
      <c r="AU139" s="172" t="s">
        <v>79</v>
      </c>
      <c r="AV139" s="12" t="s">
        <v>79</v>
      </c>
      <c r="AW139" s="12" t="s">
        <v>33</v>
      </c>
      <c r="AX139" s="12" t="s">
        <v>77</v>
      </c>
      <c r="AY139" s="172" t="s">
        <v>139</v>
      </c>
    </row>
    <row r="140" spans="2:65" s="1" customFormat="1" ht="25.5" customHeight="1">
      <c r="B140" s="158"/>
      <c r="C140" s="159" t="s">
        <v>332</v>
      </c>
      <c r="D140" s="159" t="s">
        <v>142</v>
      </c>
      <c r="E140" s="160" t="s">
        <v>529</v>
      </c>
      <c r="F140" s="161" t="s">
        <v>530</v>
      </c>
      <c r="G140" s="162" t="s">
        <v>173</v>
      </c>
      <c r="H140" s="163">
        <v>54.142000000000003</v>
      </c>
      <c r="I140" s="164">
        <v>34.299999999999997</v>
      </c>
      <c r="J140" s="164">
        <f>ROUND(I140*H140,2)</f>
        <v>1857.07</v>
      </c>
      <c r="K140" s="161" t="s">
        <v>194</v>
      </c>
      <c r="L140" s="37"/>
      <c r="M140" s="165" t="s">
        <v>5</v>
      </c>
      <c r="N140" s="166" t="s">
        <v>41</v>
      </c>
      <c r="O140" s="167">
        <v>0.106</v>
      </c>
      <c r="P140" s="167">
        <f>O140*H140</f>
        <v>5.739052</v>
      </c>
      <c r="Q140" s="167">
        <v>0</v>
      </c>
      <c r="R140" s="167">
        <f>Q140*H140</f>
        <v>0</v>
      </c>
      <c r="S140" s="167">
        <v>1.4E-2</v>
      </c>
      <c r="T140" s="168">
        <f>S140*H140</f>
        <v>0.75798800000000011</v>
      </c>
      <c r="AR140" s="23" t="s">
        <v>165</v>
      </c>
      <c r="AT140" s="23" t="s">
        <v>142</v>
      </c>
      <c r="AU140" s="23" t="s">
        <v>79</v>
      </c>
      <c r="AY140" s="23" t="s">
        <v>139</v>
      </c>
      <c r="BE140" s="169">
        <f>IF(N140="základní",J140,0)</f>
        <v>1857.07</v>
      </c>
      <c r="BF140" s="169">
        <f>IF(N140="snížená",J140,0)</f>
        <v>0</v>
      </c>
      <c r="BG140" s="169">
        <f>IF(N140="zákl. přenesená",J140,0)</f>
        <v>0</v>
      </c>
      <c r="BH140" s="169">
        <f>IF(N140="sníž. přenesená",J140,0)</f>
        <v>0</v>
      </c>
      <c r="BI140" s="169">
        <f>IF(N140="nulová",J140,0)</f>
        <v>0</v>
      </c>
      <c r="BJ140" s="23" t="s">
        <v>77</v>
      </c>
      <c r="BK140" s="169">
        <f>ROUND(I140*H140,2)</f>
        <v>1857.07</v>
      </c>
      <c r="BL140" s="23" t="s">
        <v>165</v>
      </c>
      <c r="BM140" s="23" t="s">
        <v>531</v>
      </c>
    </row>
    <row r="141" spans="2:65" s="12" customFormat="1">
      <c r="B141" s="170"/>
      <c r="D141" s="171" t="s">
        <v>148</v>
      </c>
      <c r="E141" s="172" t="s">
        <v>5</v>
      </c>
      <c r="F141" s="173" t="s">
        <v>457</v>
      </c>
      <c r="H141" s="174">
        <v>54.142000000000003</v>
      </c>
      <c r="L141" s="170"/>
      <c r="M141" s="197"/>
      <c r="N141" s="198"/>
      <c r="O141" s="198"/>
      <c r="P141" s="198"/>
      <c r="Q141" s="198"/>
      <c r="R141" s="198"/>
      <c r="S141" s="198"/>
      <c r="T141" s="199"/>
      <c r="AT141" s="172" t="s">
        <v>148</v>
      </c>
      <c r="AU141" s="172" t="s">
        <v>79</v>
      </c>
      <c r="AV141" s="12" t="s">
        <v>79</v>
      </c>
      <c r="AW141" s="12" t="s">
        <v>33</v>
      </c>
      <c r="AX141" s="12" t="s">
        <v>77</v>
      </c>
      <c r="AY141" s="172" t="s">
        <v>139</v>
      </c>
    </row>
    <row r="142" spans="2:65" s="1" customFormat="1" ht="6.95" customHeight="1">
      <c r="B142" s="52"/>
      <c r="C142" s="53"/>
      <c r="D142" s="53"/>
      <c r="E142" s="53"/>
      <c r="F142" s="53"/>
      <c r="G142" s="53"/>
      <c r="H142" s="53"/>
      <c r="I142" s="53"/>
      <c r="J142" s="53"/>
      <c r="K142" s="53"/>
      <c r="L142" s="37"/>
    </row>
  </sheetData>
  <autoFilter ref="C91:K141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1"/>
  <sheetViews>
    <sheetView showGridLines="0" workbookViewId="0">
      <pane ySplit="1" topLeftCell="A2" activePane="bottomLeft" state="frozen"/>
      <selection pane="bottomLeft" activeCell="Y87" sqref="Y8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02"/>
      <c r="B1" s="16"/>
      <c r="C1" s="16"/>
      <c r="D1" s="17" t="s">
        <v>1</v>
      </c>
      <c r="E1" s="16"/>
      <c r="F1" s="103" t="s">
        <v>102</v>
      </c>
      <c r="G1" s="316" t="s">
        <v>103</v>
      </c>
      <c r="H1" s="316"/>
      <c r="I1" s="16"/>
      <c r="J1" s="103" t="s">
        <v>104</v>
      </c>
      <c r="K1" s="17" t="s">
        <v>105</v>
      </c>
      <c r="L1" s="103" t="s">
        <v>106</v>
      </c>
      <c r="M1" s="103"/>
      <c r="N1" s="103"/>
      <c r="O1" s="103"/>
      <c r="P1" s="103"/>
      <c r="Q1" s="103"/>
      <c r="R1" s="103"/>
      <c r="S1" s="103"/>
      <c r="T1" s="103"/>
      <c r="U1" s="104"/>
      <c r="V1" s="104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0" t="s">
        <v>8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23" t="s">
        <v>101</v>
      </c>
    </row>
    <row r="3" spans="1:70" ht="6.95" customHeight="1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79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28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70" ht="15">
      <c r="B6" s="27"/>
      <c r="C6" s="28"/>
      <c r="D6" s="35" t="s">
        <v>16</v>
      </c>
      <c r="E6" s="28"/>
      <c r="F6" s="28"/>
      <c r="G6" s="28"/>
      <c r="H6" s="28"/>
      <c r="I6" s="28"/>
      <c r="J6" s="28"/>
      <c r="K6" s="30"/>
    </row>
    <row r="7" spans="1:70" ht="16.5" customHeight="1">
      <c r="B7" s="27"/>
      <c r="C7" s="28"/>
      <c r="D7" s="28"/>
      <c r="E7" s="317" t="str">
        <f>'Rekapitulace stavby'!K6</f>
        <v>Stavební úpravy a přístavba komunitního centra BÉTEL</v>
      </c>
      <c r="F7" s="323"/>
      <c r="G7" s="323"/>
      <c r="H7" s="323"/>
      <c r="I7" s="28"/>
      <c r="J7" s="28"/>
      <c r="K7" s="30"/>
    </row>
    <row r="8" spans="1:70" ht="15">
      <c r="B8" s="27"/>
      <c r="C8" s="28"/>
      <c r="D8" s="35" t="s">
        <v>108</v>
      </c>
      <c r="E8" s="28"/>
      <c r="F8" s="28"/>
      <c r="G8" s="28"/>
      <c r="H8" s="28"/>
      <c r="I8" s="28"/>
      <c r="J8" s="28"/>
      <c r="K8" s="30"/>
    </row>
    <row r="9" spans="1:70" s="1" customFormat="1" ht="16.5" customHeight="1">
      <c r="B9" s="37"/>
      <c r="C9" s="38"/>
      <c r="D9" s="38"/>
      <c r="E9" s="317" t="s">
        <v>532</v>
      </c>
      <c r="F9" s="318"/>
      <c r="G9" s="318"/>
      <c r="H9" s="318"/>
      <c r="I9" s="38"/>
      <c r="J9" s="38"/>
      <c r="K9" s="41"/>
    </row>
    <row r="10" spans="1:70" s="1" customFormat="1" ht="15">
      <c r="B10" s="37"/>
      <c r="C10" s="38"/>
      <c r="D10" s="35" t="s">
        <v>110</v>
      </c>
      <c r="E10" s="38"/>
      <c r="F10" s="38"/>
      <c r="G10" s="38"/>
      <c r="H10" s="38"/>
      <c r="I10" s="38"/>
      <c r="J10" s="38"/>
      <c r="K10" s="41"/>
    </row>
    <row r="11" spans="1:70" s="1" customFormat="1" ht="36.950000000000003" customHeight="1">
      <c r="B11" s="37"/>
      <c r="C11" s="38"/>
      <c r="D11" s="38"/>
      <c r="E11" s="319" t="s">
        <v>315</v>
      </c>
      <c r="F11" s="318"/>
      <c r="G11" s="318"/>
      <c r="H11" s="318"/>
      <c r="I11" s="38"/>
      <c r="J11" s="38"/>
      <c r="K11" s="41"/>
    </row>
    <row r="12" spans="1:70" s="1" customFormat="1">
      <c r="B12" s="37"/>
      <c r="C12" s="38"/>
      <c r="D12" s="38"/>
      <c r="E12" s="38"/>
      <c r="F12" s="38"/>
      <c r="G12" s="38"/>
      <c r="H12" s="38"/>
      <c r="I12" s="38"/>
      <c r="J12" s="38"/>
      <c r="K12" s="41"/>
    </row>
    <row r="13" spans="1:70" s="1" customFormat="1" ht="14.45" customHeight="1">
      <c r="B13" s="37"/>
      <c r="C13" s="38"/>
      <c r="D13" s="35" t="s">
        <v>18</v>
      </c>
      <c r="E13" s="38"/>
      <c r="F13" s="33" t="s">
        <v>5</v>
      </c>
      <c r="G13" s="38"/>
      <c r="H13" s="38"/>
      <c r="I13" s="35" t="s">
        <v>19</v>
      </c>
      <c r="J13" s="33" t="s">
        <v>5</v>
      </c>
      <c r="K13" s="41"/>
    </row>
    <row r="14" spans="1:70" s="1" customFormat="1" ht="14.45" customHeight="1">
      <c r="B14" s="37"/>
      <c r="C14" s="38"/>
      <c r="D14" s="35" t="s">
        <v>20</v>
      </c>
      <c r="E14" s="38"/>
      <c r="F14" s="33" t="s">
        <v>21</v>
      </c>
      <c r="G14" s="38"/>
      <c r="H14" s="38"/>
      <c r="I14" s="35" t="s">
        <v>22</v>
      </c>
      <c r="J14" s="334">
        <f>'Rekapitulace stavby'!AN8</f>
        <v>43752</v>
      </c>
      <c r="K14" s="41"/>
    </row>
    <row r="15" spans="1:70" s="1" customFormat="1" ht="10.9" customHeight="1">
      <c r="B15" s="37"/>
      <c r="C15" s="38"/>
      <c r="D15" s="38"/>
      <c r="E15" s="38"/>
      <c r="F15" s="38"/>
      <c r="G15" s="38"/>
      <c r="H15" s="38"/>
      <c r="I15" s="38"/>
      <c r="J15" s="38"/>
      <c r="K15" s="41"/>
    </row>
    <row r="16" spans="1:70" s="1" customFormat="1" ht="14.45" customHeight="1">
      <c r="B16" s="37"/>
      <c r="C16" s="38"/>
      <c r="D16" s="35" t="s">
        <v>23</v>
      </c>
      <c r="E16" s="38"/>
      <c r="F16" s="38"/>
      <c r="G16" s="38"/>
      <c r="H16" s="38"/>
      <c r="I16" s="35" t="s">
        <v>24</v>
      </c>
      <c r="J16" s="33" t="s">
        <v>5</v>
      </c>
      <c r="K16" s="41"/>
    </row>
    <row r="17" spans="2:11" s="1" customFormat="1" ht="18" customHeight="1">
      <c r="B17" s="37"/>
      <c r="C17" s="38"/>
      <c r="D17" s="38"/>
      <c r="E17" s="33" t="s">
        <v>25</v>
      </c>
      <c r="F17" s="38"/>
      <c r="G17" s="38"/>
      <c r="H17" s="38"/>
      <c r="I17" s="35" t="s">
        <v>26</v>
      </c>
      <c r="J17" s="33" t="s">
        <v>5</v>
      </c>
      <c r="K17" s="41"/>
    </row>
    <row r="18" spans="2:11" s="1" customFormat="1" ht="6.95" customHeight="1">
      <c r="B18" s="37"/>
      <c r="C18" s="38"/>
      <c r="D18" s="38"/>
      <c r="E18" s="38"/>
      <c r="F18" s="38"/>
      <c r="G18" s="38"/>
      <c r="H18" s="38"/>
      <c r="I18" s="38"/>
      <c r="J18" s="38"/>
      <c r="K18" s="41"/>
    </row>
    <row r="19" spans="2:11" s="1" customFormat="1" ht="14.45" customHeight="1">
      <c r="B19" s="37"/>
      <c r="C19" s="38"/>
      <c r="D19" s="35" t="s">
        <v>27</v>
      </c>
      <c r="E19" s="38"/>
      <c r="F19" s="38"/>
      <c r="G19" s="38"/>
      <c r="H19" s="38"/>
      <c r="I19" s="35" t="s">
        <v>24</v>
      </c>
      <c r="J19" s="33" t="s">
        <v>28</v>
      </c>
      <c r="K19" s="41"/>
    </row>
    <row r="20" spans="2:11" s="1" customFormat="1" ht="18" customHeight="1">
      <c r="B20" s="37"/>
      <c r="C20" s="38"/>
      <c r="D20" s="38"/>
      <c r="E20" s="33" t="s">
        <v>29</v>
      </c>
      <c r="F20" s="38"/>
      <c r="G20" s="38"/>
      <c r="H20" s="38"/>
      <c r="I20" s="35" t="s">
        <v>26</v>
      </c>
      <c r="J20" s="33" t="s">
        <v>30</v>
      </c>
      <c r="K20" s="41"/>
    </row>
    <row r="21" spans="2:11" s="1" customFormat="1" ht="6.95" customHeight="1">
      <c r="B21" s="37"/>
      <c r="C21" s="38"/>
      <c r="D21" s="38"/>
      <c r="E21" s="38"/>
      <c r="F21" s="38"/>
      <c r="G21" s="38"/>
      <c r="H21" s="38"/>
      <c r="I21" s="38"/>
      <c r="J21" s="38"/>
      <c r="K21" s="41"/>
    </row>
    <row r="22" spans="2:11" s="1" customFormat="1" ht="14.45" customHeight="1">
      <c r="B22" s="37"/>
      <c r="C22" s="38"/>
      <c r="D22" s="35" t="s">
        <v>31</v>
      </c>
      <c r="E22" s="38"/>
      <c r="F22" s="38"/>
      <c r="G22" s="38"/>
      <c r="H22" s="38"/>
      <c r="I22" s="35" t="s">
        <v>24</v>
      </c>
      <c r="J22" s="33" t="s">
        <v>5</v>
      </c>
      <c r="K22" s="41"/>
    </row>
    <row r="23" spans="2:11" s="1" customFormat="1" ht="18" customHeight="1">
      <c r="B23" s="37"/>
      <c r="C23" s="38"/>
      <c r="D23" s="38"/>
      <c r="E23" s="33" t="s">
        <v>32</v>
      </c>
      <c r="F23" s="38"/>
      <c r="G23" s="38"/>
      <c r="H23" s="38"/>
      <c r="I23" s="35" t="s">
        <v>26</v>
      </c>
      <c r="J23" s="33" t="s">
        <v>5</v>
      </c>
      <c r="K23" s="41"/>
    </row>
    <row r="24" spans="2:1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41"/>
    </row>
    <row r="25" spans="2:11" s="1" customFormat="1" ht="14.45" customHeight="1">
      <c r="B25" s="37"/>
      <c r="C25" s="38"/>
      <c r="D25" s="35" t="s">
        <v>34</v>
      </c>
      <c r="E25" s="38"/>
      <c r="F25" s="38"/>
      <c r="G25" s="38"/>
      <c r="H25" s="38"/>
      <c r="I25" s="38"/>
      <c r="J25" s="38"/>
      <c r="K25" s="41"/>
    </row>
    <row r="26" spans="2:11" s="7" customFormat="1" ht="16.5" customHeight="1">
      <c r="B26" s="106"/>
      <c r="C26" s="107"/>
      <c r="D26" s="107"/>
      <c r="E26" s="302" t="s">
        <v>5</v>
      </c>
      <c r="F26" s="302"/>
      <c r="G26" s="302"/>
      <c r="H26" s="302"/>
      <c r="I26" s="107"/>
      <c r="J26" s="107"/>
      <c r="K26" s="108"/>
    </row>
    <row r="27" spans="2:11" s="1" customFormat="1" ht="6.95" customHeight="1">
      <c r="B27" s="37"/>
      <c r="C27" s="38"/>
      <c r="D27" s="38"/>
      <c r="E27" s="38"/>
      <c r="F27" s="38"/>
      <c r="G27" s="38"/>
      <c r="H27" s="38"/>
      <c r="I27" s="38"/>
      <c r="J27" s="38"/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64"/>
      <c r="J28" s="64"/>
      <c r="K28" s="109"/>
    </row>
    <row r="29" spans="2:11" s="1" customFormat="1" ht="25.35" customHeight="1">
      <c r="B29" s="37"/>
      <c r="C29" s="38"/>
      <c r="D29" s="110" t="s">
        <v>36</v>
      </c>
      <c r="E29" s="38"/>
      <c r="F29" s="38"/>
      <c r="G29" s="38"/>
      <c r="H29" s="38"/>
      <c r="I29" s="38"/>
      <c r="J29" s="111">
        <f>ROUND(J87,2)</f>
        <v>62626.31</v>
      </c>
      <c r="K29" s="41"/>
    </row>
    <row r="30" spans="2:11" s="1" customFormat="1" ht="6.95" customHeight="1">
      <c r="B30" s="37"/>
      <c r="C30" s="38"/>
      <c r="D30" s="64"/>
      <c r="E30" s="64"/>
      <c r="F30" s="64"/>
      <c r="G30" s="64"/>
      <c r="H30" s="64"/>
      <c r="I30" s="64"/>
      <c r="J30" s="64"/>
      <c r="K30" s="109"/>
    </row>
    <row r="31" spans="2:11" s="1" customFormat="1" ht="14.45" customHeight="1">
      <c r="B31" s="37"/>
      <c r="C31" s="38"/>
      <c r="D31" s="38"/>
      <c r="E31" s="38"/>
      <c r="F31" s="42" t="s">
        <v>38</v>
      </c>
      <c r="G31" s="38"/>
      <c r="H31" s="38"/>
      <c r="I31" s="42" t="s">
        <v>37</v>
      </c>
      <c r="J31" s="42" t="s">
        <v>39</v>
      </c>
      <c r="K31" s="41"/>
    </row>
    <row r="32" spans="2:11" s="1" customFormat="1" ht="14.45" customHeight="1">
      <c r="B32" s="37"/>
      <c r="C32" s="38"/>
      <c r="D32" s="45" t="s">
        <v>40</v>
      </c>
      <c r="E32" s="45" t="s">
        <v>41</v>
      </c>
      <c r="F32" s="112">
        <f>ROUND(SUM(BE87:BE120), 2)</f>
        <v>62626.31</v>
      </c>
      <c r="G32" s="38"/>
      <c r="H32" s="38"/>
      <c r="I32" s="113">
        <v>0.21</v>
      </c>
      <c r="J32" s="112">
        <f>ROUND(ROUND((SUM(BE87:BE120)), 2)*I32, 2)</f>
        <v>13151.53</v>
      </c>
      <c r="K32" s="41"/>
    </row>
    <row r="33" spans="2:11" s="1" customFormat="1" ht="14.45" customHeight="1">
      <c r="B33" s="37"/>
      <c r="C33" s="38"/>
      <c r="D33" s="38"/>
      <c r="E33" s="45" t="s">
        <v>42</v>
      </c>
      <c r="F33" s="112">
        <f>ROUND(SUM(BF87:BF120), 2)</f>
        <v>0</v>
      </c>
      <c r="G33" s="38"/>
      <c r="H33" s="38"/>
      <c r="I33" s="113">
        <v>0.15</v>
      </c>
      <c r="J33" s="112">
        <f>ROUND(ROUND((SUM(BF87:BF120)), 2)*I33, 2)</f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43</v>
      </c>
      <c r="F34" s="112">
        <f>ROUND(SUM(BG87:BG120), 2)</f>
        <v>0</v>
      </c>
      <c r="G34" s="38"/>
      <c r="H34" s="38"/>
      <c r="I34" s="113">
        <v>0.21</v>
      </c>
      <c r="J34" s="112">
        <v>0</v>
      </c>
      <c r="K34" s="41"/>
    </row>
    <row r="35" spans="2:11" s="1" customFormat="1" ht="14.45" hidden="1" customHeight="1">
      <c r="B35" s="37"/>
      <c r="C35" s="38"/>
      <c r="D35" s="38"/>
      <c r="E35" s="45" t="s">
        <v>44</v>
      </c>
      <c r="F35" s="112">
        <f>ROUND(SUM(BH87:BH120), 2)</f>
        <v>0</v>
      </c>
      <c r="G35" s="38"/>
      <c r="H35" s="38"/>
      <c r="I35" s="113">
        <v>0.15</v>
      </c>
      <c r="J35" s="112">
        <v>0</v>
      </c>
      <c r="K35" s="41"/>
    </row>
    <row r="36" spans="2:11" s="1" customFormat="1" ht="14.45" hidden="1" customHeight="1">
      <c r="B36" s="37"/>
      <c r="C36" s="38"/>
      <c r="D36" s="38"/>
      <c r="E36" s="45" t="s">
        <v>45</v>
      </c>
      <c r="F36" s="112">
        <f>ROUND(SUM(BI87:BI120), 2)</f>
        <v>0</v>
      </c>
      <c r="G36" s="38"/>
      <c r="H36" s="38"/>
      <c r="I36" s="113">
        <v>0</v>
      </c>
      <c r="J36" s="112">
        <v>0</v>
      </c>
      <c r="K36" s="41"/>
    </row>
    <row r="37" spans="2:11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41"/>
    </row>
    <row r="38" spans="2:11" s="1" customFormat="1" ht="25.35" customHeight="1">
      <c r="B38" s="37"/>
      <c r="C38" s="114"/>
      <c r="D38" s="115" t="s">
        <v>46</v>
      </c>
      <c r="E38" s="67"/>
      <c r="F38" s="67"/>
      <c r="G38" s="116" t="s">
        <v>47</v>
      </c>
      <c r="H38" s="117" t="s">
        <v>48</v>
      </c>
      <c r="I38" s="67"/>
      <c r="J38" s="118">
        <f>SUM(J29:J36)</f>
        <v>75777.84</v>
      </c>
      <c r="K38" s="119"/>
    </row>
    <row r="39" spans="2:11" s="1" customFormat="1" ht="14.45" customHeight="1">
      <c r="B39" s="52"/>
      <c r="C39" s="53"/>
      <c r="D39" s="53"/>
      <c r="E39" s="53"/>
      <c r="F39" s="53"/>
      <c r="G39" s="53"/>
      <c r="H39" s="53"/>
      <c r="I39" s="53"/>
      <c r="J39" s="53"/>
      <c r="K39" s="54"/>
    </row>
    <row r="43" spans="2:11" s="1" customFormat="1" ht="6.95" customHeight="1">
      <c r="B43" s="55"/>
      <c r="C43" s="56"/>
      <c r="D43" s="56"/>
      <c r="E43" s="56"/>
      <c r="F43" s="56"/>
      <c r="G43" s="56"/>
      <c r="H43" s="56"/>
      <c r="I43" s="56"/>
      <c r="J43" s="56"/>
      <c r="K43" s="120"/>
    </row>
    <row r="44" spans="2:11" s="1" customFormat="1" ht="36.950000000000003" customHeight="1">
      <c r="B44" s="37"/>
      <c r="C44" s="29" t="s">
        <v>113</v>
      </c>
      <c r="D44" s="38"/>
      <c r="E44" s="38"/>
      <c r="F44" s="38"/>
      <c r="G44" s="38"/>
      <c r="H44" s="38"/>
      <c r="I44" s="38"/>
      <c r="J44" s="38"/>
      <c r="K44" s="41"/>
    </row>
    <row r="45" spans="2:11" s="1" customFormat="1" ht="6.95" customHeight="1">
      <c r="B45" s="37"/>
      <c r="C45" s="38"/>
      <c r="D45" s="38"/>
      <c r="E45" s="38"/>
      <c r="F45" s="38"/>
      <c r="G45" s="38"/>
      <c r="H45" s="38"/>
      <c r="I45" s="38"/>
      <c r="J45" s="38"/>
      <c r="K45" s="41"/>
    </row>
    <row r="46" spans="2:11" s="1" customFormat="1" ht="14.45" customHeight="1">
      <c r="B46" s="37"/>
      <c r="C46" s="35" t="s">
        <v>16</v>
      </c>
      <c r="D46" s="38"/>
      <c r="E46" s="38"/>
      <c r="F46" s="38"/>
      <c r="G46" s="38"/>
      <c r="H46" s="38"/>
      <c r="I46" s="38"/>
      <c r="J46" s="38"/>
      <c r="K46" s="41"/>
    </row>
    <row r="47" spans="2:11" s="1" customFormat="1" ht="16.5" customHeight="1">
      <c r="B47" s="37"/>
      <c r="C47" s="38"/>
      <c r="D47" s="38"/>
      <c r="E47" s="317" t="str">
        <f>E7</f>
        <v>Stavební úpravy a přístavba komunitního centra BÉTEL</v>
      </c>
      <c r="F47" s="323"/>
      <c r="G47" s="323"/>
      <c r="H47" s="323"/>
      <c r="I47" s="38"/>
      <c r="J47" s="38"/>
      <c r="K47" s="41"/>
    </row>
    <row r="48" spans="2:11" ht="15">
      <c r="B48" s="27"/>
      <c r="C48" s="35" t="s">
        <v>108</v>
      </c>
      <c r="D48" s="28"/>
      <c r="E48" s="28"/>
      <c r="F48" s="28"/>
      <c r="G48" s="28"/>
      <c r="H48" s="28"/>
      <c r="I48" s="28"/>
      <c r="J48" s="28"/>
      <c r="K48" s="30"/>
    </row>
    <row r="49" spans="2:47" s="1" customFormat="1" ht="16.5" customHeight="1">
      <c r="B49" s="37"/>
      <c r="C49" s="38"/>
      <c r="D49" s="38"/>
      <c r="E49" s="317" t="s">
        <v>532</v>
      </c>
      <c r="F49" s="318"/>
      <c r="G49" s="318"/>
      <c r="H49" s="318"/>
      <c r="I49" s="38"/>
      <c r="J49" s="38"/>
      <c r="K49" s="41"/>
    </row>
    <row r="50" spans="2:47" s="1" customFormat="1" ht="14.45" customHeight="1">
      <c r="B50" s="37"/>
      <c r="C50" s="35" t="s">
        <v>110</v>
      </c>
      <c r="D50" s="38"/>
      <c r="E50" s="38"/>
      <c r="F50" s="38"/>
      <c r="G50" s="38"/>
      <c r="H50" s="38"/>
      <c r="I50" s="38"/>
      <c r="J50" s="38"/>
      <c r="K50" s="41"/>
    </row>
    <row r="51" spans="2:47" s="1" customFormat="1" ht="17.25" customHeight="1">
      <c r="B51" s="37"/>
      <c r="C51" s="38"/>
      <c r="D51" s="38"/>
      <c r="E51" s="319" t="str">
        <f>E11</f>
        <v>Vícepráce - Změna nosné konstrukce stropu</v>
      </c>
      <c r="F51" s="318"/>
      <c r="G51" s="318"/>
      <c r="H51" s="318"/>
      <c r="I51" s="38"/>
      <c r="J51" s="38"/>
      <c r="K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38"/>
      <c r="J52" s="38"/>
      <c r="K52" s="41"/>
    </row>
    <row r="53" spans="2:47" s="1" customFormat="1" ht="18" customHeight="1">
      <c r="B53" s="37"/>
      <c r="C53" s="35" t="s">
        <v>20</v>
      </c>
      <c r="D53" s="38"/>
      <c r="E53" s="38"/>
      <c r="F53" s="33" t="str">
        <f>F14</f>
        <v xml:space="preserve">Bezručova čp.503, Chrastava </v>
      </c>
      <c r="G53" s="38"/>
      <c r="H53" s="38"/>
      <c r="I53" s="35" t="s">
        <v>22</v>
      </c>
      <c r="J53" s="105">
        <f>IF(J14="","",J14)</f>
        <v>43752</v>
      </c>
      <c r="K53" s="41"/>
    </row>
    <row r="54" spans="2:47" s="1" customFormat="1" ht="6.95" customHeight="1">
      <c r="B54" s="37"/>
      <c r="C54" s="38"/>
      <c r="D54" s="38"/>
      <c r="E54" s="38"/>
      <c r="F54" s="38"/>
      <c r="G54" s="38"/>
      <c r="H54" s="38"/>
      <c r="I54" s="38"/>
      <c r="J54" s="38"/>
      <c r="K54" s="41"/>
    </row>
    <row r="55" spans="2:47" s="1" customFormat="1" ht="15">
      <c r="B55" s="37"/>
      <c r="C55" s="35" t="s">
        <v>23</v>
      </c>
      <c r="D55" s="38"/>
      <c r="E55" s="38"/>
      <c r="F55" s="33" t="str">
        <f>E17</f>
        <v>Sbor JB v Chrastavě, Bezručova 503, 46331 Chrastav</v>
      </c>
      <c r="G55" s="38"/>
      <c r="H55" s="38"/>
      <c r="I55" s="35" t="s">
        <v>31</v>
      </c>
      <c r="J55" s="302" t="str">
        <f>E23</f>
        <v>FS Vision, s.r.o. IČ: 22792902</v>
      </c>
      <c r="K55" s="41"/>
    </row>
    <row r="56" spans="2:47" s="1" customFormat="1" ht="14.45" customHeight="1">
      <c r="B56" s="37"/>
      <c r="C56" s="35" t="s">
        <v>27</v>
      </c>
      <c r="D56" s="38"/>
      <c r="E56" s="38"/>
      <c r="F56" s="33" t="str">
        <f>IF(E20="","",E20)</f>
        <v>TOMIVOS s.r.o.</v>
      </c>
      <c r="G56" s="38"/>
      <c r="H56" s="38"/>
      <c r="I56" s="38"/>
      <c r="J56" s="320"/>
      <c r="K56" s="41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38"/>
      <c r="J57" s="38"/>
      <c r="K57" s="41"/>
    </row>
    <row r="58" spans="2:47" s="1" customFormat="1" ht="29.25" customHeight="1">
      <c r="B58" s="37"/>
      <c r="C58" s="121" t="s">
        <v>114</v>
      </c>
      <c r="D58" s="114"/>
      <c r="E58" s="114"/>
      <c r="F58" s="114"/>
      <c r="G58" s="114"/>
      <c r="H58" s="114"/>
      <c r="I58" s="114"/>
      <c r="J58" s="122" t="s">
        <v>115</v>
      </c>
      <c r="K58" s="123"/>
    </row>
    <row r="59" spans="2:47" s="1" customFormat="1" ht="10.35" customHeight="1">
      <c r="B59" s="37"/>
      <c r="C59" s="38"/>
      <c r="D59" s="38"/>
      <c r="E59" s="38"/>
      <c r="F59" s="38"/>
      <c r="G59" s="38"/>
      <c r="H59" s="38"/>
      <c r="I59" s="38"/>
      <c r="J59" s="38"/>
      <c r="K59" s="41"/>
    </row>
    <row r="60" spans="2:47" s="1" customFormat="1" ht="29.25" customHeight="1">
      <c r="B60" s="37"/>
      <c r="C60" s="124" t="s">
        <v>116</v>
      </c>
      <c r="D60" s="38"/>
      <c r="E60" s="38"/>
      <c r="F60" s="38"/>
      <c r="G60" s="38"/>
      <c r="H60" s="38"/>
      <c r="I60" s="38"/>
      <c r="J60" s="111">
        <f>J87</f>
        <v>62626.31</v>
      </c>
      <c r="K60" s="41"/>
      <c r="AU60" s="23" t="s">
        <v>117</v>
      </c>
    </row>
    <row r="61" spans="2:47" s="8" customFormat="1" ht="24.95" customHeight="1">
      <c r="B61" s="125"/>
      <c r="C61" s="126"/>
      <c r="D61" s="127" t="s">
        <v>118</v>
      </c>
      <c r="E61" s="128"/>
      <c r="F61" s="128"/>
      <c r="G61" s="128"/>
      <c r="H61" s="128"/>
      <c r="I61" s="128"/>
      <c r="J61" s="129">
        <f>J88</f>
        <v>62626.31</v>
      </c>
      <c r="K61" s="130"/>
    </row>
    <row r="62" spans="2:47" s="9" customFormat="1" ht="19.899999999999999" customHeight="1">
      <c r="B62" s="131"/>
      <c r="C62" s="132"/>
      <c r="D62" s="133" t="s">
        <v>186</v>
      </c>
      <c r="E62" s="134"/>
      <c r="F62" s="134"/>
      <c r="G62" s="134"/>
      <c r="H62" s="134"/>
      <c r="I62" s="134"/>
      <c r="J62" s="135">
        <f>J89</f>
        <v>12480.909999999998</v>
      </c>
      <c r="K62" s="136"/>
    </row>
    <row r="63" spans="2:47" s="9" customFormat="1" ht="19.899999999999999" customHeight="1">
      <c r="B63" s="131"/>
      <c r="C63" s="132"/>
      <c r="D63" s="133" t="s">
        <v>119</v>
      </c>
      <c r="E63" s="134"/>
      <c r="F63" s="134"/>
      <c r="G63" s="134"/>
      <c r="H63" s="134"/>
      <c r="I63" s="134"/>
      <c r="J63" s="135">
        <f>J102</f>
        <v>6519.36</v>
      </c>
      <c r="K63" s="136"/>
    </row>
    <row r="64" spans="2:47" s="9" customFormat="1" ht="19.899999999999999" customHeight="1">
      <c r="B64" s="131"/>
      <c r="C64" s="132"/>
      <c r="D64" s="133" t="s">
        <v>188</v>
      </c>
      <c r="E64" s="134"/>
      <c r="F64" s="134"/>
      <c r="G64" s="134"/>
      <c r="H64" s="134"/>
      <c r="I64" s="134"/>
      <c r="J64" s="135">
        <f>J109</f>
        <v>32705.040000000001</v>
      </c>
      <c r="K64" s="136"/>
    </row>
    <row r="65" spans="2:12" s="9" customFormat="1" ht="19.899999999999999" customHeight="1">
      <c r="B65" s="131"/>
      <c r="C65" s="132"/>
      <c r="D65" s="133" t="s">
        <v>120</v>
      </c>
      <c r="E65" s="134"/>
      <c r="F65" s="134"/>
      <c r="G65" s="134"/>
      <c r="H65" s="134"/>
      <c r="I65" s="134"/>
      <c r="J65" s="135">
        <f>J119</f>
        <v>10921</v>
      </c>
      <c r="K65" s="136"/>
    </row>
    <row r="66" spans="2:12" s="1" customFormat="1" ht="21.75" customHeight="1">
      <c r="B66" s="37"/>
      <c r="C66" s="38"/>
      <c r="D66" s="38"/>
      <c r="E66" s="38"/>
      <c r="F66" s="38"/>
      <c r="G66" s="38"/>
      <c r="H66" s="38"/>
      <c r="I66" s="38"/>
      <c r="J66" s="38"/>
      <c r="K66" s="41"/>
    </row>
    <row r="67" spans="2:12" s="1" customFormat="1" ht="6.95" customHeight="1">
      <c r="B67" s="52"/>
      <c r="C67" s="53"/>
      <c r="D67" s="53"/>
      <c r="E67" s="53"/>
      <c r="F67" s="53"/>
      <c r="G67" s="53"/>
      <c r="H67" s="53"/>
      <c r="I67" s="53"/>
      <c r="J67" s="53"/>
      <c r="K67" s="54"/>
    </row>
    <row r="71" spans="2:12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37"/>
    </row>
    <row r="72" spans="2:12" s="1" customFormat="1" ht="36.950000000000003" customHeight="1">
      <c r="B72" s="37"/>
      <c r="C72" s="57" t="s">
        <v>123</v>
      </c>
      <c r="L72" s="37"/>
    </row>
    <row r="73" spans="2:12" s="1" customFormat="1" ht="6.95" customHeight="1">
      <c r="B73" s="37"/>
      <c r="L73" s="37"/>
    </row>
    <row r="74" spans="2:12" s="1" customFormat="1" ht="14.45" customHeight="1">
      <c r="B74" s="37"/>
      <c r="C74" s="59" t="s">
        <v>16</v>
      </c>
      <c r="L74" s="37"/>
    </row>
    <row r="75" spans="2:12" s="1" customFormat="1" ht="16.5" customHeight="1">
      <c r="B75" s="37"/>
      <c r="E75" s="321" t="str">
        <f>E7</f>
        <v>Stavební úpravy a přístavba komunitního centra BÉTEL</v>
      </c>
      <c r="F75" s="322"/>
      <c r="G75" s="322"/>
      <c r="H75" s="322"/>
      <c r="L75" s="37"/>
    </row>
    <row r="76" spans="2:12" ht="15">
      <c r="B76" s="27"/>
      <c r="C76" s="59" t="s">
        <v>108</v>
      </c>
      <c r="L76" s="27"/>
    </row>
    <row r="77" spans="2:12" s="1" customFormat="1" ht="16.5" customHeight="1">
      <c r="B77" s="37"/>
      <c r="E77" s="321" t="s">
        <v>532</v>
      </c>
      <c r="F77" s="315"/>
      <c r="G77" s="315"/>
      <c r="H77" s="315"/>
      <c r="L77" s="37"/>
    </row>
    <row r="78" spans="2:12" s="1" customFormat="1" ht="14.45" customHeight="1">
      <c r="B78" s="37"/>
      <c r="C78" s="59" t="s">
        <v>110</v>
      </c>
      <c r="L78" s="37"/>
    </row>
    <row r="79" spans="2:12" s="1" customFormat="1" ht="17.25" customHeight="1">
      <c r="B79" s="37"/>
      <c r="E79" s="295" t="str">
        <f>E11</f>
        <v>Vícepráce - Změna nosné konstrukce stropu</v>
      </c>
      <c r="F79" s="315"/>
      <c r="G79" s="315"/>
      <c r="H79" s="315"/>
      <c r="L79" s="37"/>
    </row>
    <row r="80" spans="2:12" s="1" customFormat="1" ht="6.95" customHeight="1">
      <c r="B80" s="37"/>
      <c r="L80" s="37"/>
    </row>
    <row r="81" spans="2:65" s="1" customFormat="1" ht="18" customHeight="1">
      <c r="B81" s="37"/>
      <c r="C81" s="59" t="s">
        <v>20</v>
      </c>
      <c r="F81" s="137" t="str">
        <f>F14</f>
        <v xml:space="preserve">Bezručova čp.503, Chrastava </v>
      </c>
      <c r="I81" s="59" t="s">
        <v>22</v>
      </c>
      <c r="J81" s="63">
        <f>IF(J14="","",J14)</f>
        <v>43752</v>
      </c>
      <c r="L81" s="37"/>
    </row>
    <row r="82" spans="2:65" s="1" customFormat="1" ht="6.95" customHeight="1">
      <c r="B82" s="37"/>
      <c r="L82" s="37"/>
    </row>
    <row r="83" spans="2:65" s="1" customFormat="1" ht="15">
      <c r="B83" s="37"/>
      <c r="C83" s="59" t="s">
        <v>23</v>
      </c>
      <c r="F83" s="137" t="str">
        <f>E17</f>
        <v>Sbor JB v Chrastavě, Bezručova 503, 46331 Chrastav</v>
      </c>
      <c r="I83" s="59" t="s">
        <v>31</v>
      </c>
      <c r="J83" s="137" t="str">
        <f>E23</f>
        <v>FS Vision, s.r.o. IČ: 22792902</v>
      </c>
      <c r="L83" s="37"/>
    </row>
    <row r="84" spans="2:65" s="1" customFormat="1" ht="14.45" customHeight="1">
      <c r="B84" s="37"/>
      <c r="C84" s="59" t="s">
        <v>27</v>
      </c>
      <c r="F84" s="137" t="str">
        <f>IF(E20="","",E20)</f>
        <v>TOMIVOS s.r.o.</v>
      </c>
      <c r="L84" s="37"/>
    </row>
    <row r="85" spans="2:65" s="1" customFormat="1" ht="10.35" customHeight="1">
      <c r="B85" s="37"/>
      <c r="L85" s="37"/>
    </row>
    <row r="86" spans="2:65" s="10" customFormat="1" ht="29.25" customHeight="1">
      <c r="B86" s="138"/>
      <c r="C86" s="139" t="s">
        <v>124</v>
      </c>
      <c r="D86" s="140" t="s">
        <v>55</v>
      </c>
      <c r="E86" s="140" t="s">
        <v>51</v>
      </c>
      <c r="F86" s="140" t="s">
        <v>125</v>
      </c>
      <c r="G86" s="140" t="s">
        <v>126</v>
      </c>
      <c r="H86" s="140" t="s">
        <v>127</v>
      </c>
      <c r="I86" s="140" t="s">
        <v>128</v>
      </c>
      <c r="J86" s="140" t="s">
        <v>115</v>
      </c>
      <c r="K86" s="141" t="s">
        <v>129</v>
      </c>
      <c r="L86" s="138"/>
      <c r="M86" s="69" t="s">
        <v>130</v>
      </c>
      <c r="N86" s="70" t="s">
        <v>40</v>
      </c>
      <c r="O86" s="70" t="s">
        <v>131</v>
      </c>
      <c r="P86" s="70" t="s">
        <v>132</v>
      </c>
      <c r="Q86" s="70" t="s">
        <v>133</v>
      </c>
      <c r="R86" s="70" t="s">
        <v>134</v>
      </c>
      <c r="S86" s="70" t="s">
        <v>135</v>
      </c>
      <c r="T86" s="71" t="s">
        <v>136</v>
      </c>
    </row>
    <row r="87" spans="2:65" s="1" customFormat="1" ht="29.25" customHeight="1">
      <c r="B87" s="37"/>
      <c r="C87" s="73" t="s">
        <v>116</v>
      </c>
      <c r="J87" s="142">
        <f>BK87</f>
        <v>62626.31</v>
      </c>
      <c r="L87" s="37"/>
      <c r="M87" s="72"/>
      <c r="N87" s="64"/>
      <c r="O87" s="64"/>
      <c r="P87" s="143">
        <f>P88</f>
        <v>27.322910000000004</v>
      </c>
      <c r="Q87" s="64"/>
      <c r="R87" s="143">
        <f>R88</f>
        <v>21.8417095</v>
      </c>
      <c r="S87" s="64"/>
      <c r="T87" s="144">
        <f>T88</f>
        <v>0</v>
      </c>
      <c r="AT87" s="23" t="s">
        <v>69</v>
      </c>
      <c r="AU87" s="23" t="s">
        <v>117</v>
      </c>
      <c r="BK87" s="145">
        <f>BK88</f>
        <v>62626.31</v>
      </c>
    </row>
    <row r="88" spans="2:65" s="11" customFormat="1" ht="37.35" customHeight="1">
      <c r="B88" s="146"/>
      <c r="D88" s="147" t="s">
        <v>69</v>
      </c>
      <c r="E88" s="148" t="s">
        <v>137</v>
      </c>
      <c r="F88" s="148" t="s">
        <v>138</v>
      </c>
      <c r="J88" s="149">
        <f>BK88</f>
        <v>62626.31</v>
      </c>
      <c r="L88" s="146"/>
      <c r="M88" s="150"/>
      <c r="N88" s="151"/>
      <c r="O88" s="151"/>
      <c r="P88" s="152">
        <f>P89+P102+P109+P119</f>
        <v>27.322910000000004</v>
      </c>
      <c r="Q88" s="151"/>
      <c r="R88" s="152">
        <f>R89+R102+R109+R119</f>
        <v>21.8417095</v>
      </c>
      <c r="S88" s="151"/>
      <c r="T88" s="153">
        <f>T89+T102+T109+T119</f>
        <v>0</v>
      </c>
      <c r="AR88" s="147" t="s">
        <v>77</v>
      </c>
      <c r="AT88" s="154" t="s">
        <v>69</v>
      </c>
      <c r="AU88" s="154" t="s">
        <v>70</v>
      </c>
      <c r="AY88" s="147" t="s">
        <v>139</v>
      </c>
      <c r="BK88" s="155">
        <f>BK89+BK102+BK109+BK119</f>
        <v>62626.31</v>
      </c>
    </row>
    <row r="89" spans="2:65" s="11" customFormat="1" ht="19.899999999999999" customHeight="1">
      <c r="B89" s="146"/>
      <c r="D89" s="147" t="s">
        <v>69</v>
      </c>
      <c r="E89" s="156" t="s">
        <v>77</v>
      </c>
      <c r="F89" s="156" t="s">
        <v>189</v>
      </c>
      <c r="J89" s="157">
        <f>BK89</f>
        <v>12480.909999999998</v>
      </c>
      <c r="L89" s="146"/>
      <c r="M89" s="150"/>
      <c r="N89" s="151"/>
      <c r="O89" s="151"/>
      <c r="P89" s="152">
        <f>SUM(P90:P101)</f>
        <v>24.062910000000002</v>
      </c>
      <c r="Q89" s="151"/>
      <c r="R89" s="152">
        <f>SUM(R90:R101)</f>
        <v>0</v>
      </c>
      <c r="S89" s="151"/>
      <c r="T89" s="153">
        <f>SUM(T90:T101)</f>
        <v>0</v>
      </c>
      <c r="AR89" s="147" t="s">
        <v>77</v>
      </c>
      <c r="AT89" s="154" t="s">
        <v>69</v>
      </c>
      <c r="AU89" s="154" t="s">
        <v>77</v>
      </c>
      <c r="AY89" s="147" t="s">
        <v>139</v>
      </c>
      <c r="BK89" s="155">
        <f>SUM(BK90:BK101)</f>
        <v>12480.909999999998</v>
      </c>
    </row>
    <row r="90" spans="2:65" s="1" customFormat="1" ht="16.5" customHeight="1">
      <c r="B90" s="158"/>
      <c r="C90" s="159" t="s">
        <v>366</v>
      </c>
      <c r="D90" s="159" t="s">
        <v>142</v>
      </c>
      <c r="E90" s="160" t="s">
        <v>533</v>
      </c>
      <c r="F90" s="161" t="s">
        <v>534</v>
      </c>
      <c r="G90" s="162" t="s">
        <v>199</v>
      </c>
      <c r="H90" s="163">
        <v>9.3629999999999995</v>
      </c>
      <c r="I90" s="164">
        <v>400</v>
      </c>
      <c r="J90" s="164">
        <f>ROUND(I90*H90,2)</f>
        <v>3745.2</v>
      </c>
      <c r="K90" s="161" t="s">
        <v>194</v>
      </c>
      <c r="L90" s="37"/>
      <c r="M90" s="165" t="s">
        <v>5</v>
      </c>
      <c r="N90" s="166" t="s">
        <v>41</v>
      </c>
      <c r="O90" s="167">
        <v>1.7050000000000001</v>
      </c>
      <c r="P90" s="167">
        <f>O90*H90</f>
        <v>15.963915</v>
      </c>
      <c r="Q90" s="167">
        <v>0</v>
      </c>
      <c r="R90" s="167">
        <f>Q90*H90</f>
        <v>0</v>
      </c>
      <c r="S90" s="167">
        <v>0</v>
      </c>
      <c r="T90" s="168">
        <f>S90*H90</f>
        <v>0</v>
      </c>
      <c r="AR90" s="23" t="s">
        <v>146</v>
      </c>
      <c r="AT90" s="23" t="s">
        <v>142</v>
      </c>
      <c r="AU90" s="23" t="s">
        <v>79</v>
      </c>
      <c r="AY90" s="23" t="s">
        <v>139</v>
      </c>
      <c r="BE90" s="169">
        <f>IF(N90="základní",J90,0)</f>
        <v>3745.2</v>
      </c>
      <c r="BF90" s="169">
        <f>IF(N90="snížená",J90,0)</f>
        <v>0</v>
      </c>
      <c r="BG90" s="169">
        <f>IF(N90="zákl. přenesená",J90,0)</f>
        <v>0</v>
      </c>
      <c r="BH90" s="169">
        <f>IF(N90="sníž. přenesená",J90,0)</f>
        <v>0</v>
      </c>
      <c r="BI90" s="169">
        <f>IF(N90="nulová",J90,0)</f>
        <v>0</v>
      </c>
      <c r="BJ90" s="23" t="s">
        <v>77</v>
      </c>
      <c r="BK90" s="169">
        <f>ROUND(I90*H90,2)</f>
        <v>3745.2</v>
      </c>
      <c r="BL90" s="23" t="s">
        <v>146</v>
      </c>
      <c r="BM90" s="23" t="s">
        <v>535</v>
      </c>
    </row>
    <row r="91" spans="2:65" s="12" customFormat="1">
      <c r="B91" s="170"/>
      <c r="D91" s="171" t="s">
        <v>148</v>
      </c>
      <c r="E91" s="172" t="s">
        <v>5</v>
      </c>
      <c r="F91" s="173" t="s">
        <v>536</v>
      </c>
      <c r="H91" s="174">
        <v>9.3629999999999995</v>
      </c>
      <c r="L91" s="170"/>
      <c r="M91" s="175"/>
      <c r="N91" s="176"/>
      <c r="O91" s="176"/>
      <c r="P91" s="176"/>
      <c r="Q91" s="176"/>
      <c r="R91" s="176"/>
      <c r="S91" s="176"/>
      <c r="T91" s="177"/>
      <c r="AT91" s="172" t="s">
        <v>148</v>
      </c>
      <c r="AU91" s="172" t="s">
        <v>79</v>
      </c>
      <c r="AV91" s="12" t="s">
        <v>79</v>
      </c>
      <c r="AW91" s="12" t="s">
        <v>33</v>
      </c>
      <c r="AX91" s="12" t="s">
        <v>77</v>
      </c>
      <c r="AY91" s="172" t="s">
        <v>139</v>
      </c>
    </row>
    <row r="92" spans="2:65" s="1" customFormat="1" ht="25.5" customHeight="1">
      <c r="B92" s="158"/>
      <c r="C92" s="159" t="s">
        <v>332</v>
      </c>
      <c r="D92" s="159" t="s">
        <v>142</v>
      </c>
      <c r="E92" s="160" t="s">
        <v>537</v>
      </c>
      <c r="F92" s="161" t="s">
        <v>538</v>
      </c>
      <c r="G92" s="162" t="s">
        <v>199</v>
      </c>
      <c r="H92" s="163">
        <v>9.3629999999999995</v>
      </c>
      <c r="I92" s="164">
        <v>203</v>
      </c>
      <c r="J92" s="164">
        <f>ROUND(I92*H92,2)</f>
        <v>1900.69</v>
      </c>
      <c r="K92" s="161" t="s">
        <v>194</v>
      </c>
      <c r="L92" s="37"/>
      <c r="M92" s="165" t="s">
        <v>5</v>
      </c>
      <c r="N92" s="166" t="s">
        <v>41</v>
      </c>
      <c r="O92" s="167">
        <v>0.86499999999999999</v>
      </c>
      <c r="P92" s="167">
        <f>O92*H92</f>
        <v>8.0989950000000004</v>
      </c>
      <c r="Q92" s="167">
        <v>0</v>
      </c>
      <c r="R92" s="167">
        <f>Q92*H92</f>
        <v>0</v>
      </c>
      <c r="S92" s="167">
        <v>0</v>
      </c>
      <c r="T92" s="168">
        <f>S92*H92</f>
        <v>0</v>
      </c>
      <c r="AR92" s="23" t="s">
        <v>146</v>
      </c>
      <c r="AT92" s="23" t="s">
        <v>142</v>
      </c>
      <c r="AU92" s="23" t="s">
        <v>79</v>
      </c>
      <c r="AY92" s="23" t="s">
        <v>139</v>
      </c>
      <c r="BE92" s="169">
        <f>IF(N92="základní",J92,0)</f>
        <v>1900.69</v>
      </c>
      <c r="BF92" s="169">
        <f>IF(N92="snížená",J92,0)</f>
        <v>0</v>
      </c>
      <c r="BG92" s="169">
        <f>IF(N92="zákl. přenesená",J92,0)</f>
        <v>0</v>
      </c>
      <c r="BH92" s="169">
        <f>IF(N92="sníž. přenesená",J92,0)</f>
        <v>0</v>
      </c>
      <c r="BI92" s="169">
        <f>IF(N92="nulová",J92,0)</f>
        <v>0</v>
      </c>
      <c r="BJ92" s="23" t="s">
        <v>77</v>
      </c>
      <c r="BK92" s="169">
        <f>ROUND(I92*H92,2)</f>
        <v>1900.69</v>
      </c>
      <c r="BL92" s="23" t="s">
        <v>146</v>
      </c>
      <c r="BM92" s="23" t="s">
        <v>539</v>
      </c>
    </row>
    <row r="93" spans="2:65" s="1" customFormat="1" ht="25.5" customHeight="1">
      <c r="B93" s="158"/>
      <c r="C93" s="159" t="s">
        <v>270</v>
      </c>
      <c r="D93" s="159" t="s">
        <v>142</v>
      </c>
      <c r="E93" s="160" t="s">
        <v>540</v>
      </c>
      <c r="F93" s="161" t="s">
        <v>541</v>
      </c>
      <c r="G93" s="162" t="s">
        <v>199</v>
      </c>
      <c r="H93" s="163">
        <v>9.3629999999999995</v>
      </c>
      <c r="I93" s="164">
        <v>50</v>
      </c>
      <c r="J93" s="164">
        <f>ROUND(I93*H93,2)</f>
        <v>468.15</v>
      </c>
      <c r="K93" s="161" t="s">
        <v>194</v>
      </c>
      <c r="L93" s="37"/>
      <c r="M93" s="165" t="s">
        <v>5</v>
      </c>
      <c r="N93" s="166" t="s">
        <v>41</v>
      </c>
      <c r="O93" s="167">
        <v>0</v>
      </c>
      <c r="P93" s="167">
        <f>O93*H93</f>
        <v>0</v>
      </c>
      <c r="Q93" s="167">
        <v>0</v>
      </c>
      <c r="R93" s="167">
        <f>Q93*H93</f>
        <v>0</v>
      </c>
      <c r="S93" s="167">
        <v>0</v>
      </c>
      <c r="T93" s="168">
        <f>S93*H93</f>
        <v>0</v>
      </c>
      <c r="AR93" s="23" t="s">
        <v>146</v>
      </c>
      <c r="AT93" s="23" t="s">
        <v>142</v>
      </c>
      <c r="AU93" s="23" t="s">
        <v>79</v>
      </c>
      <c r="AY93" s="23" t="s">
        <v>139</v>
      </c>
      <c r="BE93" s="169">
        <f>IF(N93="základní",J93,0)</f>
        <v>468.15</v>
      </c>
      <c r="BF93" s="169">
        <f>IF(N93="snížená",J93,0)</f>
        <v>0</v>
      </c>
      <c r="BG93" s="169">
        <f>IF(N93="zákl. přenesená",J93,0)</f>
        <v>0</v>
      </c>
      <c r="BH93" s="169">
        <f>IF(N93="sníž. přenesená",J93,0)</f>
        <v>0</v>
      </c>
      <c r="BI93" s="169">
        <f>IF(N93="nulová",J93,0)</f>
        <v>0</v>
      </c>
      <c r="BJ93" s="23" t="s">
        <v>77</v>
      </c>
      <c r="BK93" s="169">
        <f>ROUND(I93*H93,2)</f>
        <v>468.15</v>
      </c>
      <c r="BL93" s="23" t="s">
        <v>146</v>
      </c>
      <c r="BM93" s="23" t="s">
        <v>542</v>
      </c>
    </row>
    <row r="94" spans="2:65" s="12" customFormat="1">
      <c r="B94" s="170"/>
      <c r="D94" s="171" t="s">
        <v>148</v>
      </c>
      <c r="E94" s="172" t="s">
        <v>5</v>
      </c>
      <c r="F94" s="173" t="s">
        <v>536</v>
      </c>
      <c r="H94" s="174">
        <v>9.3629999999999995</v>
      </c>
      <c r="L94" s="170"/>
      <c r="M94" s="175"/>
      <c r="N94" s="176"/>
      <c r="O94" s="176"/>
      <c r="P94" s="176"/>
      <c r="Q94" s="176"/>
      <c r="R94" s="176"/>
      <c r="S94" s="176"/>
      <c r="T94" s="177"/>
      <c r="AT94" s="172" t="s">
        <v>148</v>
      </c>
      <c r="AU94" s="172" t="s">
        <v>79</v>
      </c>
      <c r="AV94" s="12" t="s">
        <v>79</v>
      </c>
      <c r="AW94" s="12" t="s">
        <v>33</v>
      </c>
      <c r="AX94" s="12" t="s">
        <v>77</v>
      </c>
      <c r="AY94" s="172" t="s">
        <v>139</v>
      </c>
    </row>
    <row r="95" spans="2:65" s="1" customFormat="1" ht="25.5" customHeight="1">
      <c r="B95" s="158"/>
      <c r="C95" s="159" t="s">
        <v>452</v>
      </c>
      <c r="D95" s="159" t="s">
        <v>142</v>
      </c>
      <c r="E95" s="160" t="s">
        <v>543</v>
      </c>
      <c r="F95" s="161" t="s">
        <v>544</v>
      </c>
      <c r="G95" s="162" t="s">
        <v>199</v>
      </c>
      <c r="H95" s="163">
        <v>9.3629999999999995</v>
      </c>
      <c r="I95" s="164">
        <v>70</v>
      </c>
      <c r="J95" s="164">
        <f>ROUND(I95*H95,2)</f>
        <v>655.41</v>
      </c>
      <c r="K95" s="161" t="s">
        <v>194</v>
      </c>
      <c r="L95" s="37"/>
      <c r="M95" s="165" t="s">
        <v>5</v>
      </c>
      <c r="N95" s="166" t="s">
        <v>41</v>
      </c>
      <c r="O95" s="167">
        <v>0</v>
      </c>
      <c r="P95" s="167">
        <f>O95*H95</f>
        <v>0</v>
      </c>
      <c r="Q95" s="167">
        <v>0</v>
      </c>
      <c r="R95" s="167">
        <f>Q95*H95</f>
        <v>0</v>
      </c>
      <c r="S95" s="167">
        <v>0</v>
      </c>
      <c r="T95" s="168">
        <f>S95*H95</f>
        <v>0</v>
      </c>
      <c r="AR95" s="23" t="s">
        <v>146</v>
      </c>
      <c r="AT95" s="23" t="s">
        <v>142</v>
      </c>
      <c r="AU95" s="23" t="s">
        <v>79</v>
      </c>
      <c r="AY95" s="23" t="s">
        <v>139</v>
      </c>
      <c r="BE95" s="169">
        <f>IF(N95="základní",J95,0)</f>
        <v>655.41</v>
      </c>
      <c r="BF95" s="169">
        <f>IF(N95="snížená",J95,0)</f>
        <v>0</v>
      </c>
      <c r="BG95" s="169">
        <f>IF(N95="zákl. přenesená",J95,0)</f>
        <v>0</v>
      </c>
      <c r="BH95" s="169">
        <f>IF(N95="sníž. přenesená",J95,0)</f>
        <v>0</v>
      </c>
      <c r="BI95" s="169">
        <f>IF(N95="nulová",J95,0)</f>
        <v>0</v>
      </c>
      <c r="BJ95" s="23" t="s">
        <v>77</v>
      </c>
      <c r="BK95" s="169">
        <f>ROUND(I95*H95,2)</f>
        <v>655.41</v>
      </c>
      <c r="BL95" s="23" t="s">
        <v>146</v>
      </c>
      <c r="BM95" s="23" t="s">
        <v>545</v>
      </c>
    </row>
    <row r="96" spans="2:65" s="1" customFormat="1" ht="16.5" customHeight="1">
      <c r="B96" s="158"/>
      <c r="C96" s="159" t="s">
        <v>546</v>
      </c>
      <c r="D96" s="159" t="s">
        <v>142</v>
      </c>
      <c r="E96" s="160" t="s">
        <v>547</v>
      </c>
      <c r="F96" s="161" t="s">
        <v>548</v>
      </c>
      <c r="G96" s="162" t="s">
        <v>199</v>
      </c>
      <c r="H96" s="163">
        <v>9.3629999999999995</v>
      </c>
      <c r="I96" s="164">
        <v>210</v>
      </c>
      <c r="J96" s="164">
        <f>ROUND(I96*H96,2)</f>
        <v>1966.23</v>
      </c>
      <c r="K96" s="161" t="s">
        <v>194</v>
      </c>
      <c r="L96" s="37"/>
      <c r="M96" s="165" t="s">
        <v>5</v>
      </c>
      <c r="N96" s="166" t="s">
        <v>41</v>
      </c>
      <c r="O96" s="167">
        <v>0</v>
      </c>
      <c r="P96" s="167">
        <f>O96*H96</f>
        <v>0</v>
      </c>
      <c r="Q96" s="167">
        <v>0</v>
      </c>
      <c r="R96" s="167">
        <f>Q96*H96</f>
        <v>0</v>
      </c>
      <c r="S96" s="167">
        <v>0</v>
      </c>
      <c r="T96" s="168">
        <f>S96*H96</f>
        <v>0</v>
      </c>
      <c r="AR96" s="23" t="s">
        <v>146</v>
      </c>
      <c r="AT96" s="23" t="s">
        <v>142</v>
      </c>
      <c r="AU96" s="23" t="s">
        <v>79</v>
      </c>
      <c r="AY96" s="23" t="s">
        <v>139</v>
      </c>
      <c r="BE96" s="169">
        <f>IF(N96="základní",J96,0)</f>
        <v>1966.23</v>
      </c>
      <c r="BF96" s="169">
        <f>IF(N96="snížená",J96,0)</f>
        <v>0</v>
      </c>
      <c r="BG96" s="169">
        <f>IF(N96="zákl. přenesená",J96,0)</f>
        <v>0</v>
      </c>
      <c r="BH96" s="169">
        <f>IF(N96="sníž. přenesená",J96,0)</f>
        <v>0</v>
      </c>
      <c r="BI96" s="169">
        <f>IF(N96="nulová",J96,0)</f>
        <v>0</v>
      </c>
      <c r="BJ96" s="23" t="s">
        <v>77</v>
      </c>
      <c r="BK96" s="169">
        <f>ROUND(I96*H96,2)</f>
        <v>1966.23</v>
      </c>
      <c r="BL96" s="23" t="s">
        <v>146</v>
      </c>
      <c r="BM96" s="23" t="s">
        <v>549</v>
      </c>
    </row>
    <row r="97" spans="2:65" s="12" customFormat="1">
      <c r="B97" s="170"/>
      <c r="D97" s="171" t="s">
        <v>148</v>
      </c>
      <c r="E97" s="172" t="s">
        <v>5</v>
      </c>
      <c r="F97" s="173" t="s">
        <v>550</v>
      </c>
      <c r="H97" s="174">
        <v>9.3629999999999995</v>
      </c>
      <c r="L97" s="170"/>
      <c r="M97" s="175"/>
      <c r="N97" s="176"/>
      <c r="O97" s="176"/>
      <c r="P97" s="176"/>
      <c r="Q97" s="176"/>
      <c r="R97" s="176"/>
      <c r="S97" s="176"/>
      <c r="T97" s="177"/>
      <c r="AT97" s="172" t="s">
        <v>148</v>
      </c>
      <c r="AU97" s="172" t="s">
        <v>79</v>
      </c>
      <c r="AV97" s="12" t="s">
        <v>79</v>
      </c>
      <c r="AW97" s="12" t="s">
        <v>33</v>
      </c>
      <c r="AX97" s="12" t="s">
        <v>77</v>
      </c>
      <c r="AY97" s="172" t="s">
        <v>139</v>
      </c>
    </row>
    <row r="98" spans="2:65" s="1" customFormat="1" ht="16.5" customHeight="1">
      <c r="B98" s="158"/>
      <c r="C98" s="159" t="s">
        <v>551</v>
      </c>
      <c r="D98" s="159" t="s">
        <v>142</v>
      </c>
      <c r="E98" s="160" t="s">
        <v>552</v>
      </c>
      <c r="F98" s="161" t="s">
        <v>553</v>
      </c>
      <c r="G98" s="162" t="s">
        <v>199</v>
      </c>
      <c r="H98" s="163">
        <v>9.3629999999999995</v>
      </c>
      <c r="I98" s="164">
        <v>160</v>
      </c>
      <c r="J98" s="164">
        <f>ROUND(I98*H98,2)</f>
        <v>1498.08</v>
      </c>
      <c r="K98" s="161" t="s">
        <v>194</v>
      </c>
      <c r="L98" s="37"/>
      <c r="M98" s="165" t="s">
        <v>5</v>
      </c>
      <c r="N98" s="166" t="s">
        <v>41</v>
      </c>
      <c r="O98" s="167">
        <v>0</v>
      </c>
      <c r="P98" s="167">
        <f>O98*H98</f>
        <v>0</v>
      </c>
      <c r="Q98" s="167">
        <v>0</v>
      </c>
      <c r="R98" s="167">
        <f>Q98*H98</f>
        <v>0</v>
      </c>
      <c r="S98" s="167">
        <v>0</v>
      </c>
      <c r="T98" s="168">
        <f>S98*H98</f>
        <v>0</v>
      </c>
      <c r="AR98" s="23" t="s">
        <v>146</v>
      </c>
      <c r="AT98" s="23" t="s">
        <v>142</v>
      </c>
      <c r="AU98" s="23" t="s">
        <v>79</v>
      </c>
      <c r="AY98" s="23" t="s">
        <v>139</v>
      </c>
      <c r="BE98" s="169">
        <f>IF(N98="základní",J98,0)</f>
        <v>1498.08</v>
      </c>
      <c r="BF98" s="169">
        <f>IF(N98="snížená",J98,0)</f>
        <v>0</v>
      </c>
      <c r="BG98" s="169">
        <f>IF(N98="zákl. přenesená",J98,0)</f>
        <v>0</v>
      </c>
      <c r="BH98" s="169">
        <f>IF(N98="sníž. přenesená",J98,0)</f>
        <v>0</v>
      </c>
      <c r="BI98" s="169">
        <f>IF(N98="nulová",J98,0)</f>
        <v>0</v>
      </c>
      <c r="BJ98" s="23" t="s">
        <v>77</v>
      </c>
      <c r="BK98" s="169">
        <f>ROUND(I98*H98,2)</f>
        <v>1498.08</v>
      </c>
      <c r="BL98" s="23" t="s">
        <v>146</v>
      </c>
      <c r="BM98" s="23" t="s">
        <v>554</v>
      </c>
    </row>
    <row r="99" spans="2:65" s="12" customFormat="1">
      <c r="B99" s="170"/>
      <c r="D99" s="171" t="s">
        <v>148</v>
      </c>
      <c r="E99" s="172" t="s">
        <v>5</v>
      </c>
      <c r="F99" s="173" t="s">
        <v>550</v>
      </c>
      <c r="H99" s="174">
        <v>9.3629999999999995</v>
      </c>
      <c r="L99" s="170"/>
      <c r="M99" s="175"/>
      <c r="N99" s="176"/>
      <c r="O99" s="176"/>
      <c r="P99" s="176"/>
      <c r="Q99" s="176"/>
      <c r="R99" s="176"/>
      <c r="S99" s="176"/>
      <c r="T99" s="177"/>
      <c r="AT99" s="172" t="s">
        <v>148</v>
      </c>
      <c r="AU99" s="172" t="s">
        <v>79</v>
      </c>
      <c r="AV99" s="12" t="s">
        <v>79</v>
      </c>
      <c r="AW99" s="12" t="s">
        <v>33</v>
      </c>
      <c r="AX99" s="12" t="s">
        <v>77</v>
      </c>
      <c r="AY99" s="172" t="s">
        <v>139</v>
      </c>
    </row>
    <row r="100" spans="2:65" s="1" customFormat="1" ht="16.5" customHeight="1">
      <c r="B100" s="158"/>
      <c r="C100" s="159" t="s">
        <v>555</v>
      </c>
      <c r="D100" s="159" t="s">
        <v>142</v>
      </c>
      <c r="E100" s="160" t="s">
        <v>556</v>
      </c>
      <c r="F100" s="161" t="s">
        <v>557</v>
      </c>
      <c r="G100" s="162" t="s">
        <v>145</v>
      </c>
      <c r="H100" s="163">
        <v>14.981</v>
      </c>
      <c r="I100" s="164">
        <v>150</v>
      </c>
      <c r="J100" s="164">
        <f>ROUND(I100*H100,2)</f>
        <v>2247.15</v>
      </c>
      <c r="K100" s="161" t="s">
        <v>194</v>
      </c>
      <c r="L100" s="37"/>
      <c r="M100" s="165" t="s">
        <v>5</v>
      </c>
      <c r="N100" s="166" t="s">
        <v>41</v>
      </c>
      <c r="O100" s="167">
        <v>0</v>
      </c>
      <c r="P100" s="167">
        <f>O100*H100</f>
        <v>0</v>
      </c>
      <c r="Q100" s="167">
        <v>0</v>
      </c>
      <c r="R100" s="167">
        <f>Q100*H100</f>
        <v>0</v>
      </c>
      <c r="S100" s="167">
        <v>0</v>
      </c>
      <c r="T100" s="168">
        <f>S100*H100</f>
        <v>0</v>
      </c>
      <c r="AR100" s="23" t="s">
        <v>146</v>
      </c>
      <c r="AT100" s="23" t="s">
        <v>142</v>
      </c>
      <c r="AU100" s="23" t="s">
        <v>79</v>
      </c>
      <c r="AY100" s="23" t="s">
        <v>139</v>
      </c>
      <c r="BE100" s="169">
        <f>IF(N100="základní",J100,0)</f>
        <v>2247.15</v>
      </c>
      <c r="BF100" s="169">
        <f>IF(N100="snížená",J100,0)</f>
        <v>0</v>
      </c>
      <c r="BG100" s="169">
        <f>IF(N100="zákl. přenesená",J100,0)</f>
        <v>0</v>
      </c>
      <c r="BH100" s="169">
        <f>IF(N100="sníž. přenesená",J100,0)</f>
        <v>0</v>
      </c>
      <c r="BI100" s="169">
        <f>IF(N100="nulová",J100,0)</f>
        <v>0</v>
      </c>
      <c r="BJ100" s="23" t="s">
        <v>77</v>
      </c>
      <c r="BK100" s="169">
        <f>ROUND(I100*H100,2)</f>
        <v>2247.15</v>
      </c>
      <c r="BL100" s="23" t="s">
        <v>146</v>
      </c>
      <c r="BM100" s="23" t="s">
        <v>558</v>
      </c>
    </row>
    <row r="101" spans="2:65" s="12" customFormat="1">
      <c r="B101" s="170"/>
      <c r="D101" s="171" t="s">
        <v>148</v>
      </c>
      <c r="E101" s="172" t="s">
        <v>5</v>
      </c>
      <c r="F101" s="173" t="s">
        <v>559</v>
      </c>
      <c r="H101" s="174">
        <v>14.981</v>
      </c>
      <c r="L101" s="170"/>
      <c r="M101" s="175"/>
      <c r="N101" s="176"/>
      <c r="O101" s="176"/>
      <c r="P101" s="176"/>
      <c r="Q101" s="176"/>
      <c r="R101" s="176"/>
      <c r="S101" s="176"/>
      <c r="T101" s="177"/>
      <c r="AT101" s="172" t="s">
        <v>148</v>
      </c>
      <c r="AU101" s="172" t="s">
        <v>79</v>
      </c>
      <c r="AV101" s="12" t="s">
        <v>79</v>
      </c>
      <c r="AW101" s="12" t="s">
        <v>33</v>
      </c>
      <c r="AX101" s="12" t="s">
        <v>77</v>
      </c>
      <c r="AY101" s="172" t="s">
        <v>139</v>
      </c>
    </row>
    <row r="102" spans="2:65" s="11" customFormat="1" ht="29.85" customHeight="1">
      <c r="B102" s="146"/>
      <c r="D102" s="147" t="s">
        <v>69</v>
      </c>
      <c r="E102" s="156" t="s">
        <v>79</v>
      </c>
      <c r="F102" s="156" t="s">
        <v>140</v>
      </c>
      <c r="J102" s="157">
        <f>BK102</f>
        <v>6519.36</v>
      </c>
      <c r="L102" s="146"/>
      <c r="M102" s="150"/>
      <c r="N102" s="151"/>
      <c r="O102" s="151"/>
      <c r="P102" s="152">
        <f>SUM(P103:P108)</f>
        <v>3.2600000000000002</v>
      </c>
      <c r="Q102" s="151"/>
      <c r="R102" s="152">
        <f>SUM(R103:R108)</f>
        <v>5.4671899999999996E-2</v>
      </c>
      <c r="S102" s="151"/>
      <c r="T102" s="153">
        <f>SUM(T103:T108)</f>
        <v>0</v>
      </c>
      <c r="AR102" s="147" t="s">
        <v>77</v>
      </c>
      <c r="AT102" s="154" t="s">
        <v>69</v>
      </c>
      <c r="AU102" s="154" t="s">
        <v>77</v>
      </c>
      <c r="AY102" s="147" t="s">
        <v>139</v>
      </c>
      <c r="BK102" s="155">
        <f>SUM(BK103:BK108)</f>
        <v>6519.36</v>
      </c>
    </row>
    <row r="103" spans="2:65" s="1" customFormat="1" ht="16.5" customHeight="1">
      <c r="B103" s="158"/>
      <c r="C103" s="159" t="s">
        <v>336</v>
      </c>
      <c r="D103" s="159" t="s">
        <v>142</v>
      </c>
      <c r="E103" s="160" t="s">
        <v>560</v>
      </c>
      <c r="F103" s="161" t="s">
        <v>561</v>
      </c>
      <c r="G103" s="162" t="s">
        <v>399</v>
      </c>
      <c r="H103" s="163">
        <v>81.5</v>
      </c>
      <c r="I103" s="164">
        <v>39.4</v>
      </c>
      <c r="J103" s="164">
        <f>ROUND(I103*H103,2)</f>
        <v>3211.1</v>
      </c>
      <c r="K103" s="161" t="s">
        <v>194</v>
      </c>
      <c r="L103" s="37"/>
      <c r="M103" s="165" t="s">
        <v>5</v>
      </c>
      <c r="N103" s="166" t="s">
        <v>41</v>
      </c>
      <c r="O103" s="167">
        <v>0.04</v>
      </c>
      <c r="P103" s="167">
        <f>O103*H103</f>
        <v>3.2600000000000002</v>
      </c>
      <c r="Q103" s="167">
        <v>3.3E-4</v>
      </c>
      <c r="R103" s="167">
        <f>Q103*H103</f>
        <v>2.6894999999999999E-2</v>
      </c>
      <c r="S103" s="167">
        <v>0</v>
      </c>
      <c r="T103" s="168">
        <f>S103*H103</f>
        <v>0</v>
      </c>
      <c r="AR103" s="23" t="s">
        <v>146</v>
      </c>
      <c r="AT103" s="23" t="s">
        <v>142</v>
      </c>
      <c r="AU103" s="23" t="s">
        <v>79</v>
      </c>
      <c r="AY103" s="23" t="s">
        <v>139</v>
      </c>
      <c r="BE103" s="169">
        <f>IF(N103="základní",J103,0)</f>
        <v>3211.1</v>
      </c>
      <c r="BF103" s="169">
        <f>IF(N103="snížená",J103,0)</f>
        <v>0</v>
      </c>
      <c r="BG103" s="169">
        <f>IF(N103="zákl. přenesená",J103,0)</f>
        <v>0</v>
      </c>
      <c r="BH103" s="169">
        <f>IF(N103="sníž. přenesená",J103,0)</f>
        <v>0</v>
      </c>
      <c r="BI103" s="169">
        <f>IF(N103="nulová",J103,0)</f>
        <v>0</v>
      </c>
      <c r="BJ103" s="23" t="s">
        <v>77</v>
      </c>
      <c r="BK103" s="169">
        <f>ROUND(I103*H103,2)</f>
        <v>3211.1</v>
      </c>
      <c r="BL103" s="23" t="s">
        <v>146</v>
      </c>
      <c r="BM103" s="23" t="s">
        <v>562</v>
      </c>
    </row>
    <row r="104" spans="2:65" s="12" customFormat="1">
      <c r="B104" s="170"/>
      <c r="D104" s="171" t="s">
        <v>148</v>
      </c>
      <c r="E104" s="172" t="s">
        <v>5</v>
      </c>
      <c r="F104" s="173" t="s">
        <v>563</v>
      </c>
      <c r="H104" s="174">
        <v>81.5</v>
      </c>
      <c r="L104" s="170"/>
      <c r="M104" s="175"/>
      <c r="N104" s="176"/>
      <c r="O104" s="176"/>
      <c r="P104" s="176"/>
      <c r="Q104" s="176"/>
      <c r="R104" s="176"/>
      <c r="S104" s="176"/>
      <c r="T104" s="177"/>
      <c r="AT104" s="172" t="s">
        <v>148</v>
      </c>
      <c r="AU104" s="172" t="s">
        <v>79</v>
      </c>
      <c r="AV104" s="12" t="s">
        <v>79</v>
      </c>
      <c r="AW104" s="12" t="s">
        <v>33</v>
      </c>
      <c r="AX104" s="12" t="s">
        <v>77</v>
      </c>
      <c r="AY104" s="172" t="s">
        <v>139</v>
      </c>
    </row>
    <row r="105" spans="2:65" s="1" customFormat="1" ht="16.5" customHeight="1">
      <c r="B105" s="158"/>
      <c r="C105" s="159" t="s">
        <v>564</v>
      </c>
      <c r="D105" s="159" t="s">
        <v>142</v>
      </c>
      <c r="E105" s="160" t="s">
        <v>565</v>
      </c>
      <c r="F105" s="161" t="s">
        <v>566</v>
      </c>
      <c r="G105" s="162" t="s">
        <v>173</v>
      </c>
      <c r="H105" s="163">
        <v>62.42</v>
      </c>
      <c r="I105" s="164">
        <v>30</v>
      </c>
      <c r="J105" s="164">
        <f>ROUND(I105*H105,2)</f>
        <v>1872.6</v>
      </c>
      <c r="K105" s="161" t="s">
        <v>194</v>
      </c>
      <c r="L105" s="37"/>
      <c r="M105" s="165" t="s">
        <v>5</v>
      </c>
      <c r="N105" s="166" t="s">
        <v>41</v>
      </c>
      <c r="O105" s="167">
        <v>0</v>
      </c>
      <c r="P105" s="167">
        <f>O105*H105</f>
        <v>0</v>
      </c>
      <c r="Q105" s="167">
        <v>1E-4</v>
      </c>
      <c r="R105" s="167">
        <f>Q105*H105</f>
        <v>6.2420000000000002E-3</v>
      </c>
      <c r="S105" s="167">
        <v>0</v>
      </c>
      <c r="T105" s="168">
        <f>S105*H105</f>
        <v>0</v>
      </c>
      <c r="AR105" s="23" t="s">
        <v>146</v>
      </c>
      <c r="AT105" s="23" t="s">
        <v>142</v>
      </c>
      <c r="AU105" s="23" t="s">
        <v>79</v>
      </c>
      <c r="AY105" s="23" t="s">
        <v>139</v>
      </c>
      <c r="BE105" s="169">
        <f>IF(N105="základní",J105,0)</f>
        <v>1872.6</v>
      </c>
      <c r="BF105" s="169">
        <f>IF(N105="snížená",J105,0)</f>
        <v>0</v>
      </c>
      <c r="BG105" s="169">
        <f>IF(N105="zákl. přenesená",J105,0)</f>
        <v>0</v>
      </c>
      <c r="BH105" s="169">
        <f>IF(N105="sníž. přenesená",J105,0)</f>
        <v>0</v>
      </c>
      <c r="BI105" s="169">
        <f>IF(N105="nulová",J105,0)</f>
        <v>0</v>
      </c>
      <c r="BJ105" s="23" t="s">
        <v>77</v>
      </c>
      <c r="BK105" s="169">
        <f>ROUND(I105*H105,2)</f>
        <v>1872.6</v>
      </c>
      <c r="BL105" s="23" t="s">
        <v>146</v>
      </c>
      <c r="BM105" s="23" t="s">
        <v>567</v>
      </c>
    </row>
    <row r="106" spans="2:65" s="12" customFormat="1">
      <c r="B106" s="170"/>
      <c r="D106" s="171" t="s">
        <v>148</v>
      </c>
      <c r="E106" s="172" t="s">
        <v>5</v>
      </c>
      <c r="F106" s="173" t="s">
        <v>568</v>
      </c>
      <c r="H106" s="174">
        <v>62.42</v>
      </c>
      <c r="L106" s="170"/>
      <c r="M106" s="175"/>
      <c r="N106" s="176"/>
      <c r="O106" s="176"/>
      <c r="P106" s="176"/>
      <c r="Q106" s="176"/>
      <c r="R106" s="176"/>
      <c r="S106" s="176"/>
      <c r="T106" s="177"/>
      <c r="AT106" s="172" t="s">
        <v>148</v>
      </c>
      <c r="AU106" s="172" t="s">
        <v>79</v>
      </c>
      <c r="AV106" s="12" t="s">
        <v>79</v>
      </c>
      <c r="AW106" s="12" t="s">
        <v>33</v>
      </c>
      <c r="AX106" s="12" t="s">
        <v>77</v>
      </c>
      <c r="AY106" s="172" t="s">
        <v>139</v>
      </c>
    </row>
    <row r="107" spans="2:65" s="1" customFormat="1" ht="16.5" customHeight="1">
      <c r="B107" s="158"/>
      <c r="C107" s="185" t="s">
        <v>569</v>
      </c>
      <c r="D107" s="185" t="s">
        <v>170</v>
      </c>
      <c r="E107" s="186" t="s">
        <v>570</v>
      </c>
      <c r="F107" s="187" t="s">
        <v>571</v>
      </c>
      <c r="G107" s="188" t="s">
        <v>173</v>
      </c>
      <c r="H107" s="189">
        <v>71.783000000000001</v>
      </c>
      <c r="I107" s="190">
        <v>20</v>
      </c>
      <c r="J107" s="190">
        <f>ROUND(I107*H107,2)</f>
        <v>1435.66</v>
      </c>
      <c r="K107" s="187" t="s">
        <v>194</v>
      </c>
      <c r="L107" s="191"/>
      <c r="M107" s="192" t="s">
        <v>5</v>
      </c>
      <c r="N107" s="193" t="s">
        <v>41</v>
      </c>
      <c r="O107" s="167">
        <v>0</v>
      </c>
      <c r="P107" s="167">
        <f>O107*H107</f>
        <v>0</v>
      </c>
      <c r="Q107" s="167">
        <v>2.9999999999999997E-4</v>
      </c>
      <c r="R107" s="167">
        <f>Q107*H107</f>
        <v>2.1534899999999999E-2</v>
      </c>
      <c r="S107" s="167">
        <v>0</v>
      </c>
      <c r="T107" s="168">
        <f>S107*H107</f>
        <v>0</v>
      </c>
      <c r="AR107" s="23" t="s">
        <v>270</v>
      </c>
      <c r="AT107" s="23" t="s">
        <v>170</v>
      </c>
      <c r="AU107" s="23" t="s">
        <v>79</v>
      </c>
      <c r="AY107" s="23" t="s">
        <v>139</v>
      </c>
      <c r="BE107" s="169">
        <f>IF(N107="základní",J107,0)</f>
        <v>1435.66</v>
      </c>
      <c r="BF107" s="169">
        <f>IF(N107="snížená",J107,0)</f>
        <v>0</v>
      </c>
      <c r="BG107" s="169">
        <f>IF(N107="zákl. přenesená",J107,0)</f>
        <v>0</v>
      </c>
      <c r="BH107" s="169">
        <f>IF(N107="sníž. přenesená",J107,0)</f>
        <v>0</v>
      </c>
      <c r="BI107" s="169">
        <f>IF(N107="nulová",J107,0)</f>
        <v>0</v>
      </c>
      <c r="BJ107" s="23" t="s">
        <v>77</v>
      </c>
      <c r="BK107" s="169">
        <f>ROUND(I107*H107,2)</f>
        <v>1435.66</v>
      </c>
      <c r="BL107" s="23" t="s">
        <v>146</v>
      </c>
      <c r="BM107" s="23" t="s">
        <v>572</v>
      </c>
    </row>
    <row r="108" spans="2:65" s="12" customFormat="1">
      <c r="B108" s="170"/>
      <c r="D108" s="171" t="s">
        <v>148</v>
      </c>
      <c r="E108" s="172" t="s">
        <v>5</v>
      </c>
      <c r="F108" s="173" t="s">
        <v>573</v>
      </c>
      <c r="H108" s="174">
        <v>71.783000000000001</v>
      </c>
      <c r="L108" s="170"/>
      <c r="M108" s="175"/>
      <c r="N108" s="176"/>
      <c r="O108" s="176"/>
      <c r="P108" s="176"/>
      <c r="Q108" s="176"/>
      <c r="R108" s="176"/>
      <c r="S108" s="176"/>
      <c r="T108" s="177"/>
      <c r="AT108" s="172" t="s">
        <v>148</v>
      </c>
      <c r="AU108" s="172" t="s">
        <v>79</v>
      </c>
      <c r="AV108" s="12" t="s">
        <v>79</v>
      </c>
      <c r="AW108" s="12" t="s">
        <v>33</v>
      </c>
      <c r="AX108" s="12" t="s">
        <v>77</v>
      </c>
      <c r="AY108" s="172" t="s">
        <v>139</v>
      </c>
    </row>
    <row r="109" spans="2:65" s="11" customFormat="1" ht="29.85" customHeight="1">
      <c r="B109" s="146"/>
      <c r="D109" s="147" t="s">
        <v>69</v>
      </c>
      <c r="E109" s="156" t="s">
        <v>229</v>
      </c>
      <c r="F109" s="156" t="s">
        <v>230</v>
      </c>
      <c r="J109" s="157">
        <f>BK109</f>
        <v>32705.040000000001</v>
      </c>
      <c r="L109" s="146"/>
      <c r="M109" s="150"/>
      <c r="N109" s="151"/>
      <c r="O109" s="151"/>
      <c r="P109" s="152">
        <f>SUM(P110:P118)</f>
        <v>0</v>
      </c>
      <c r="Q109" s="151"/>
      <c r="R109" s="152">
        <f>SUM(R110:R118)</f>
        <v>21.787037600000001</v>
      </c>
      <c r="S109" s="151"/>
      <c r="T109" s="153">
        <f>SUM(T110:T118)</f>
        <v>0</v>
      </c>
      <c r="AR109" s="147" t="s">
        <v>77</v>
      </c>
      <c r="AT109" s="154" t="s">
        <v>69</v>
      </c>
      <c r="AU109" s="154" t="s">
        <v>77</v>
      </c>
      <c r="AY109" s="147" t="s">
        <v>139</v>
      </c>
      <c r="BK109" s="155">
        <f>SUM(BK110:BK118)</f>
        <v>32705.040000000001</v>
      </c>
    </row>
    <row r="110" spans="2:65" s="1" customFormat="1" ht="25.5" customHeight="1">
      <c r="B110" s="158"/>
      <c r="C110" s="159" t="s">
        <v>231</v>
      </c>
      <c r="D110" s="159" t="s">
        <v>142</v>
      </c>
      <c r="E110" s="160" t="s">
        <v>232</v>
      </c>
      <c r="F110" s="161" t="s">
        <v>233</v>
      </c>
      <c r="G110" s="162" t="s">
        <v>199</v>
      </c>
      <c r="H110" s="163">
        <v>6.242</v>
      </c>
      <c r="I110" s="164">
        <v>3200</v>
      </c>
      <c r="J110" s="164">
        <f>ROUND(I110*H110,2)</f>
        <v>19974.400000000001</v>
      </c>
      <c r="K110" s="161" t="s">
        <v>194</v>
      </c>
      <c r="L110" s="37"/>
      <c r="M110" s="165" t="s">
        <v>5</v>
      </c>
      <c r="N110" s="166" t="s">
        <v>41</v>
      </c>
      <c r="O110" s="167">
        <v>0</v>
      </c>
      <c r="P110" s="167">
        <f>O110*H110</f>
        <v>0</v>
      </c>
      <c r="Q110" s="167">
        <v>2.45329</v>
      </c>
      <c r="R110" s="167">
        <f>Q110*H110</f>
        <v>15.31343618</v>
      </c>
      <c r="S110" s="167">
        <v>0</v>
      </c>
      <c r="T110" s="168">
        <f>S110*H110</f>
        <v>0</v>
      </c>
      <c r="AR110" s="23" t="s">
        <v>146</v>
      </c>
      <c r="AT110" s="23" t="s">
        <v>142</v>
      </c>
      <c r="AU110" s="23" t="s">
        <v>79</v>
      </c>
      <c r="AY110" s="23" t="s">
        <v>139</v>
      </c>
      <c r="BE110" s="169">
        <f>IF(N110="základní",J110,0)</f>
        <v>19974.400000000001</v>
      </c>
      <c r="BF110" s="169">
        <f>IF(N110="snížená",J110,0)</f>
        <v>0</v>
      </c>
      <c r="BG110" s="169">
        <f>IF(N110="zákl. přenesená",J110,0)</f>
        <v>0</v>
      </c>
      <c r="BH110" s="169">
        <f>IF(N110="sníž. přenesená",J110,0)</f>
        <v>0</v>
      </c>
      <c r="BI110" s="169">
        <f>IF(N110="nulová",J110,0)</f>
        <v>0</v>
      </c>
      <c r="BJ110" s="23" t="s">
        <v>77</v>
      </c>
      <c r="BK110" s="169">
        <f>ROUND(I110*H110,2)</f>
        <v>19974.400000000001</v>
      </c>
      <c r="BL110" s="23" t="s">
        <v>146</v>
      </c>
      <c r="BM110" s="23" t="s">
        <v>574</v>
      </c>
    </row>
    <row r="111" spans="2:65" s="12" customFormat="1">
      <c r="B111" s="170"/>
      <c r="D111" s="171" t="s">
        <v>148</v>
      </c>
      <c r="E111" s="172" t="s">
        <v>5</v>
      </c>
      <c r="F111" s="173" t="s">
        <v>575</v>
      </c>
      <c r="H111" s="174">
        <v>6.242</v>
      </c>
      <c r="L111" s="170"/>
      <c r="M111" s="175"/>
      <c r="N111" s="176"/>
      <c r="O111" s="176"/>
      <c r="P111" s="176"/>
      <c r="Q111" s="176"/>
      <c r="R111" s="176"/>
      <c r="S111" s="176"/>
      <c r="T111" s="177"/>
      <c r="AT111" s="172" t="s">
        <v>148</v>
      </c>
      <c r="AU111" s="172" t="s">
        <v>79</v>
      </c>
      <c r="AV111" s="12" t="s">
        <v>79</v>
      </c>
      <c r="AW111" s="12" t="s">
        <v>33</v>
      </c>
      <c r="AX111" s="12" t="s">
        <v>77</v>
      </c>
      <c r="AY111" s="172" t="s">
        <v>139</v>
      </c>
    </row>
    <row r="112" spans="2:65" s="1" customFormat="1" ht="25.5" customHeight="1">
      <c r="B112" s="158"/>
      <c r="C112" s="159" t="s">
        <v>576</v>
      </c>
      <c r="D112" s="159" t="s">
        <v>142</v>
      </c>
      <c r="E112" s="160" t="s">
        <v>239</v>
      </c>
      <c r="F112" s="161" t="s">
        <v>240</v>
      </c>
      <c r="G112" s="162" t="s">
        <v>199</v>
      </c>
      <c r="H112" s="163">
        <v>6.242</v>
      </c>
      <c r="I112" s="164">
        <v>120</v>
      </c>
      <c r="J112" s="164">
        <f>ROUND(I112*H112,2)</f>
        <v>749.04</v>
      </c>
      <c r="K112" s="161" t="s">
        <v>194</v>
      </c>
      <c r="L112" s="37"/>
      <c r="M112" s="165" t="s">
        <v>5</v>
      </c>
      <c r="N112" s="166" t="s">
        <v>41</v>
      </c>
      <c r="O112" s="167">
        <v>0</v>
      </c>
      <c r="P112" s="167">
        <f>O112*H112</f>
        <v>0</v>
      </c>
      <c r="Q112" s="167">
        <v>0</v>
      </c>
      <c r="R112" s="167">
        <f>Q112*H112</f>
        <v>0</v>
      </c>
      <c r="S112" s="167">
        <v>0</v>
      </c>
      <c r="T112" s="168">
        <f>S112*H112</f>
        <v>0</v>
      </c>
      <c r="AR112" s="23" t="s">
        <v>146</v>
      </c>
      <c r="AT112" s="23" t="s">
        <v>142</v>
      </c>
      <c r="AU112" s="23" t="s">
        <v>79</v>
      </c>
      <c r="AY112" s="23" t="s">
        <v>139</v>
      </c>
      <c r="BE112" s="169">
        <f>IF(N112="základní",J112,0)</f>
        <v>749.04</v>
      </c>
      <c r="BF112" s="169">
        <f>IF(N112="snížená",J112,0)</f>
        <v>0</v>
      </c>
      <c r="BG112" s="169">
        <f>IF(N112="zákl. přenesená",J112,0)</f>
        <v>0</v>
      </c>
      <c r="BH112" s="169">
        <f>IF(N112="sníž. přenesená",J112,0)</f>
        <v>0</v>
      </c>
      <c r="BI112" s="169">
        <f>IF(N112="nulová",J112,0)</f>
        <v>0</v>
      </c>
      <c r="BJ112" s="23" t="s">
        <v>77</v>
      </c>
      <c r="BK112" s="169">
        <f>ROUND(I112*H112,2)</f>
        <v>749.04</v>
      </c>
      <c r="BL112" s="23" t="s">
        <v>146</v>
      </c>
      <c r="BM112" s="23" t="s">
        <v>577</v>
      </c>
    </row>
    <row r="113" spans="2:65" s="1" customFormat="1" ht="16.5" customHeight="1">
      <c r="B113" s="158"/>
      <c r="C113" s="159" t="s">
        <v>578</v>
      </c>
      <c r="D113" s="159" t="s">
        <v>142</v>
      </c>
      <c r="E113" s="160" t="s">
        <v>243</v>
      </c>
      <c r="F113" s="161" t="s">
        <v>244</v>
      </c>
      <c r="G113" s="162" t="s">
        <v>145</v>
      </c>
      <c r="H113" s="163">
        <v>0.246</v>
      </c>
      <c r="I113" s="164">
        <v>30000</v>
      </c>
      <c r="J113" s="164">
        <f>ROUND(I113*H113,2)</f>
        <v>7380</v>
      </c>
      <c r="K113" s="161" t="s">
        <v>194</v>
      </c>
      <c r="L113" s="37"/>
      <c r="M113" s="165" t="s">
        <v>5</v>
      </c>
      <c r="N113" s="166" t="s">
        <v>41</v>
      </c>
      <c r="O113" s="167">
        <v>0</v>
      </c>
      <c r="P113" s="167">
        <f>O113*H113</f>
        <v>0</v>
      </c>
      <c r="Q113" s="167">
        <v>1.06277</v>
      </c>
      <c r="R113" s="167">
        <f>Q113*H113</f>
        <v>0.26144141999999998</v>
      </c>
      <c r="S113" s="167">
        <v>0</v>
      </c>
      <c r="T113" s="168">
        <f>S113*H113</f>
        <v>0</v>
      </c>
      <c r="AR113" s="23" t="s">
        <v>146</v>
      </c>
      <c r="AT113" s="23" t="s">
        <v>142</v>
      </c>
      <c r="AU113" s="23" t="s">
        <v>79</v>
      </c>
      <c r="AY113" s="23" t="s">
        <v>139</v>
      </c>
      <c r="BE113" s="169">
        <f>IF(N113="základní",J113,0)</f>
        <v>7380</v>
      </c>
      <c r="BF113" s="169">
        <f>IF(N113="snížená",J113,0)</f>
        <v>0</v>
      </c>
      <c r="BG113" s="169">
        <f>IF(N113="zákl. přenesená",J113,0)</f>
        <v>0</v>
      </c>
      <c r="BH113" s="169">
        <f>IF(N113="sníž. přenesená",J113,0)</f>
        <v>0</v>
      </c>
      <c r="BI113" s="169">
        <f>IF(N113="nulová",J113,0)</f>
        <v>0</v>
      </c>
      <c r="BJ113" s="23" t="s">
        <v>77</v>
      </c>
      <c r="BK113" s="169">
        <f>ROUND(I113*H113,2)</f>
        <v>7380</v>
      </c>
      <c r="BL113" s="23" t="s">
        <v>146</v>
      </c>
      <c r="BM113" s="23" t="s">
        <v>579</v>
      </c>
    </row>
    <row r="114" spans="2:65" s="12" customFormat="1">
      <c r="B114" s="170"/>
      <c r="D114" s="171" t="s">
        <v>148</v>
      </c>
      <c r="E114" s="172" t="s">
        <v>5</v>
      </c>
      <c r="F114" s="173" t="s">
        <v>580</v>
      </c>
      <c r="H114" s="174">
        <v>0.246</v>
      </c>
      <c r="L114" s="170"/>
      <c r="M114" s="175"/>
      <c r="N114" s="176"/>
      <c r="O114" s="176"/>
      <c r="P114" s="176"/>
      <c r="Q114" s="176"/>
      <c r="R114" s="176"/>
      <c r="S114" s="176"/>
      <c r="T114" s="177"/>
      <c r="AT114" s="172" t="s">
        <v>148</v>
      </c>
      <c r="AU114" s="172" t="s">
        <v>79</v>
      </c>
      <c r="AV114" s="12" t="s">
        <v>79</v>
      </c>
      <c r="AW114" s="12" t="s">
        <v>33</v>
      </c>
      <c r="AX114" s="12" t="s">
        <v>77</v>
      </c>
      <c r="AY114" s="172" t="s">
        <v>139</v>
      </c>
    </row>
    <row r="115" spans="2:65" s="1" customFormat="1" ht="16.5" customHeight="1">
      <c r="B115" s="158"/>
      <c r="C115" s="159" t="s">
        <v>581</v>
      </c>
      <c r="D115" s="159" t="s">
        <v>142</v>
      </c>
      <c r="E115" s="160" t="s">
        <v>582</v>
      </c>
      <c r="F115" s="161" t="s">
        <v>583</v>
      </c>
      <c r="G115" s="162" t="s">
        <v>199</v>
      </c>
      <c r="H115" s="163">
        <v>2.8759999999999999</v>
      </c>
      <c r="I115" s="164">
        <v>1600</v>
      </c>
      <c r="J115" s="164">
        <f>ROUND(I115*H115,2)</f>
        <v>4601.6000000000004</v>
      </c>
      <c r="K115" s="161" t="s">
        <v>194</v>
      </c>
      <c r="L115" s="37"/>
      <c r="M115" s="165" t="s">
        <v>5</v>
      </c>
      <c r="N115" s="166" t="s">
        <v>41</v>
      </c>
      <c r="O115" s="167">
        <v>0</v>
      </c>
      <c r="P115" s="167">
        <f>O115*H115</f>
        <v>0</v>
      </c>
      <c r="Q115" s="167">
        <v>2.16</v>
      </c>
      <c r="R115" s="167">
        <f>Q115*H115</f>
        <v>6.2121599999999999</v>
      </c>
      <c r="S115" s="167">
        <v>0</v>
      </c>
      <c r="T115" s="168">
        <f>S115*H115</f>
        <v>0</v>
      </c>
      <c r="AR115" s="23" t="s">
        <v>146</v>
      </c>
      <c r="AT115" s="23" t="s">
        <v>142</v>
      </c>
      <c r="AU115" s="23" t="s">
        <v>79</v>
      </c>
      <c r="AY115" s="23" t="s">
        <v>139</v>
      </c>
      <c r="BE115" s="169">
        <f>IF(N115="základní",J115,0)</f>
        <v>4601.6000000000004</v>
      </c>
      <c r="BF115" s="169">
        <f>IF(N115="snížená",J115,0)</f>
        <v>0</v>
      </c>
      <c r="BG115" s="169">
        <f>IF(N115="zákl. přenesená",J115,0)</f>
        <v>0</v>
      </c>
      <c r="BH115" s="169">
        <f>IF(N115="sníž. přenesená",J115,0)</f>
        <v>0</v>
      </c>
      <c r="BI115" s="169">
        <f>IF(N115="nulová",J115,0)</f>
        <v>0</v>
      </c>
      <c r="BJ115" s="23" t="s">
        <v>77</v>
      </c>
      <c r="BK115" s="169">
        <f>ROUND(I115*H115,2)</f>
        <v>4601.6000000000004</v>
      </c>
      <c r="BL115" s="23" t="s">
        <v>146</v>
      </c>
      <c r="BM115" s="23" t="s">
        <v>584</v>
      </c>
    </row>
    <row r="116" spans="2:65" s="12" customFormat="1" ht="40.5">
      <c r="B116" s="170"/>
      <c r="D116" s="171" t="s">
        <v>148</v>
      </c>
      <c r="E116" s="172" t="s">
        <v>5</v>
      </c>
      <c r="F116" s="173" t="s">
        <v>585</v>
      </c>
      <c r="H116" s="174">
        <v>-4.6139999999999999</v>
      </c>
      <c r="L116" s="170"/>
      <c r="M116" s="175"/>
      <c r="N116" s="176"/>
      <c r="O116" s="176"/>
      <c r="P116" s="176"/>
      <c r="Q116" s="176"/>
      <c r="R116" s="176"/>
      <c r="S116" s="176"/>
      <c r="T116" s="177"/>
      <c r="AT116" s="172" t="s">
        <v>148</v>
      </c>
      <c r="AU116" s="172" t="s">
        <v>79</v>
      </c>
      <c r="AV116" s="12" t="s">
        <v>79</v>
      </c>
      <c r="AW116" s="12" t="s">
        <v>33</v>
      </c>
      <c r="AX116" s="12" t="s">
        <v>70</v>
      </c>
      <c r="AY116" s="172" t="s">
        <v>139</v>
      </c>
    </row>
    <row r="117" spans="2:65" s="12" customFormat="1">
      <c r="B117" s="170"/>
      <c r="D117" s="171" t="s">
        <v>148</v>
      </c>
      <c r="E117" s="172" t="s">
        <v>5</v>
      </c>
      <c r="F117" s="173" t="s">
        <v>586</v>
      </c>
      <c r="H117" s="174">
        <v>7.49</v>
      </c>
      <c r="L117" s="170"/>
      <c r="M117" s="175"/>
      <c r="N117" s="176"/>
      <c r="O117" s="176"/>
      <c r="P117" s="176"/>
      <c r="Q117" s="176"/>
      <c r="R117" s="176"/>
      <c r="S117" s="176"/>
      <c r="T117" s="177"/>
      <c r="AT117" s="172" t="s">
        <v>148</v>
      </c>
      <c r="AU117" s="172" t="s">
        <v>79</v>
      </c>
      <c r="AV117" s="12" t="s">
        <v>79</v>
      </c>
      <c r="AW117" s="12" t="s">
        <v>33</v>
      </c>
      <c r="AX117" s="12" t="s">
        <v>70</v>
      </c>
      <c r="AY117" s="172" t="s">
        <v>139</v>
      </c>
    </row>
    <row r="118" spans="2:65" s="13" customFormat="1">
      <c r="B118" s="178"/>
      <c r="D118" s="171" t="s">
        <v>148</v>
      </c>
      <c r="E118" s="179" t="s">
        <v>5</v>
      </c>
      <c r="F118" s="180" t="s">
        <v>150</v>
      </c>
      <c r="H118" s="181">
        <v>2.8759999999999999</v>
      </c>
      <c r="L118" s="178"/>
      <c r="M118" s="182"/>
      <c r="N118" s="183"/>
      <c r="O118" s="183"/>
      <c r="P118" s="183"/>
      <c r="Q118" s="183"/>
      <c r="R118" s="183"/>
      <c r="S118" s="183"/>
      <c r="T118" s="184"/>
      <c r="AT118" s="179" t="s">
        <v>148</v>
      </c>
      <c r="AU118" s="179" t="s">
        <v>79</v>
      </c>
      <c r="AV118" s="13" t="s">
        <v>146</v>
      </c>
      <c r="AW118" s="13" t="s">
        <v>33</v>
      </c>
      <c r="AX118" s="13" t="s">
        <v>77</v>
      </c>
      <c r="AY118" s="179" t="s">
        <v>139</v>
      </c>
    </row>
    <row r="119" spans="2:65" s="11" customFormat="1" ht="29.85" customHeight="1">
      <c r="B119" s="146"/>
      <c r="D119" s="147" t="s">
        <v>69</v>
      </c>
      <c r="E119" s="156" t="s">
        <v>151</v>
      </c>
      <c r="F119" s="156" t="s">
        <v>152</v>
      </c>
      <c r="J119" s="157">
        <f>BK119</f>
        <v>10921</v>
      </c>
      <c r="L119" s="146"/>
      <c r="M119" s="150"/>
      <c r="N119" s="151"/>
      <c r="O119" s="151"/>
      <c r="P119" s="152">
        <f>P120</f>
        <v>0</v>
      </c>
      <c r="Q119" s="151"/>
      <c r="R119" s="152">
        <f>R120</f>
        <v>0</v>
      </c>
      <c r="S119" s="151"/>
      <c r="T119" s="153">
        <f>T120</f>
        <v>0</v>
      </c>
      <c r="AR119" s="147" t="s">
        <v>77</v>
      </c>
      <c r="AT119" s="154" t="s">
        <v>69</v>
      </c>
      <c r="AU119" s="154" t="s">
        <v>77</v>
      </c>
      <c r="AY119" s="147" t="s">
        <v>139</v>
      </c>
      <c r="BK119" s="155">
        <f>BK120</f>
        <v>10921</v>
      </c>
    </row>
    <row r="120" spans="2:65" s="1" customFormat="1" ht="16.5" customHeight="1">
      <c r="B120" s="158"/>
      <c r="C120" s="159" t="s">
        <v>153</v>
      </c>
      <c r="D120" s="159" t="s">
        <v>142</v>
      </c>
      <c r="E120" s="160" t="s">
        <v>154</v>
      </c>
      <c r="F120" s="161" t="s">
        <v>155</v>
      </c>
      <c r="G120" s="162" t="s">
        <v>145</v>
      </c>
      <c r="H120" s="163">
        <v>21.841999999999999</v>
      </c>
      <c r="I120" s="164">
        <v>500</v>
      </c>
      <c r="J120" s="164">
        <f>ROUND(I120*H120,2)</f>
        <v>10921</v>
      </c>
      <c r="K120" s="161" t="s">
        <v>194</v>
      </c>
      <c r="L120" s="37"/>
      <c r="M120" s="165" t="s">
        <v>5</v>
      </c>
      <c r="N120" s="194" t="s">
        <v>41</v>
      </c>
      <c r="O120" s="195">
        <v>0</v>
      </c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AR120" s="23" t="s">
        <v>146</v>
      </c>
      <c r="AT120" s="23" t="s">
        <v>142</v>
      </c>
      <c r="AU120" s="23" t="s">
        <v>79</v>
      </c>
      <c r="AY120" s="23" t="s">
        <v>139</v>
      </c>
      <c r="BE120" s="169">
        <f>IF(N120="základní",J120,0)</f>
        <v>10921</v>
      </c>
      <c r="BF120" s="169">
        <f>IF(N120="snížená",J120,0)</f>
        <v>0</v>
      </c>
      <c r="BG120" s="169">
        <f>IF(N120="zákl. přenesená",J120,0)</f>
        <v>0</v>
      </c>
      <c r="BH120" s="169">
        <f>IF(N120="sníž. přenesená",J120,0)</f>
        <v>0</v>
      </c>
      <c r="BI120" s="169">
        <f>IF(N120="nulová",J120,0)</f>
        <v>0</v>
      </c>
      <c r="BJ120" s="23" t="s">
        <v>77</v>
      </c>
      <c r="BK120" s="169">
        <f>ROUND(I120*H120,2)</f>
        <v>10921</v>
      </c>
      <c r="BL120" s="23" t="s">
        <v>146</v>
      </c>
      <c r="BM120" s="23" t="s">
        <v>314</v>
      </c>
    </row>
    <row r="121" spans="2:65" s="1" customFormat="1" ht="6.95" customHeight="1">
      <c r="B121" s="52"/>
      <c r="C121" s="53"/>
      <c r="D121" s="53"/>
      <c r="E121" s="53"/>
      <c r="F121" s="53"/>
      <c r="G121" s="53"/>
      <c r="H121" s="53"/>
      <c r="I121" s="53"/>
      <c r="J121" s="53"/>
      <c r="K121" s="53"/>
      <c r="L121" s="37"/>
    </row>
  </sheetData>
  <autoFilter ref="C86:K120"/>
  <mergeCells count="13">
    <mergeCell ref="E79:H79"/>
    <mergeCell ref="G1:H1"/>
    <mergeCell ref="L2:V2"/>
    <mergeCell ref="E49:H49"/>
    <mergeCell ref="E51:H51"/>
    <mergeCell ref="J55:J56"/>
    <mergeCell ref="E75:H75"/>
    <mergeCell ref="E77:H77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workbookViewId="0"/>
  </sheetViews>
  <sheetFormatPr defaultRowHeight="13.5"/>
  <cols>
    <col min="1" max="1" width="8.33203125" style="200" customWidth="1"/>
    <col min="2" max="2" width="1.6640625" style="200" customWidth="1"/>
    <col min="3" max="4" width="5" style="200" customWidth="1"/>
    <col min="5" max="5" width="11.6640625" style="200" customWidth="1"/>
    <col min="6" max="6" width="9.1640625" style="200" customWidth="1"/>
    <col min="7" max="7" width="5" style="200" customWidth="1"/>
    <col min="8" max="8" width="77.83203125" style="200" customWidth="1"/>
    <col min="9" max="10" width="20" style="200" customWidth="1"/>
    <col min="11" max="11" width="1.6640625" style="200" customWidth="1"/>
  </cols>
  <sheetData>
    <row r="1" spans="2:11" ht="37.5" customHeight="1"/>
    <row r="2" spans="2:11" ht="7.5" customHeight="1">
      <c r="B2" s="201"/>
      <c r="C2" s="202"/>
      <c r="D2" s="202"/>
      <c r="E2" s="202"/>
      <c r="F2" s="202"/>
      <c r="G2" s="202"/>
      <c r="H2" s="202"/>
      <c r="I2" s="202"/>
      <c r="J2" s="202"/>
      <c r="K2" s="203"/>
    </row>
    <row r="3" spans="2:11" s="14" customFormat="1" ht="45" customHeight="1">
      <c r="B3" s="204"/>
      <c r="C3" s="327" t="s">
        <v>587</v>
      </c>
      <c r="D3" s="327"/>
      <c r="E3" s="327"/>
      <c r="F3" s="327"/>
      <c r="G3" s="327"/>
      <c r="H3" s="327"/>
      <c r="I3" s="327"/>
      <c r="J3" s="327"/>
      <c r="K3" s="205"/>
    </row>
    <row r="4" spans="2:11" ht="25.5" customHeight="1">
      <c r="B4" s="206"/>
      <c r="C4" s="331" t="s">
        <v>588</v>
      </c>
      <c r="D4" s="331"/>
      <c r="E4" s="331"/>
      <c r="F4" s="331"/>
      <c r="G4" s="331"/>
      <c r="H4" s="331"/>
      <c r="I4" s="331"/>
      <c r="J4" s="331"/>
      <c r="K4" s="207"/>
    </row>
    <row r="5" spans="2:11" ht="5.25" customHeight="1">
      <c r="B5" s="206"/>
      <c r="C5" s="208"/>
      <c r="D5" s="208"/>
      <c r="E5" s="208"/>
      <c r="F5" s="208"/>
      <c r="G5" s="208"/>
      <c r="H5" s="208"/>
      <c r="I5" s="208"/>
      <c r="J5" s="208"/>
      <c r="K5" s="207"/>
    </row>
    <row r="6" spans="2:11" ht="15" customHeight="1">
      <c r="B6" s="206"/>
      <c r="C6" s="329" t="s">
        <v>589</v>
      </c>
      <c r="D6" s="329"/>
      <c r="E6" s="329"/>
      <c r="F6" s="329"/>
      <c r="G6" s="329"/>
      <c r="H6" s="329"/>
      <c r="I6" s="329"/>
      <c r="J6" s="329"/>
      <c r="K6" s="207"/>
    </row>
    <row r="7" spans="2:11" ht="15" customHeight="1">
      <c r="B7" s="210"/>
      <c r="C7" s="329" t="s">
        <v>590</v>
      </c>
      <c r="D7" s="329"/>
      <c r="E7" s="329"/>
      <c r="F7" s="329"/>
      <c r="G7" s="329"/>
      <c r="H7" s="329"/>
      <c r="I7" s="329"/>
      <c r="J7" s="329"/>
      <c r="K7" s="207"/>
    </row>
    <row r="8" spans="2:11" ht="12.75" customHeight="1">
      <c r="B8" s="210"/>
      <c r="C8" s="209"/>
      <c r="D8" s="209"/>
      <c r="E8" s="209"/>
      <c r="F8" s="209"/>
      <c r="G8" s="209"/>
      <c r="H8" s="209"/>
      <c r="I8" s="209"/>
      <c r="J8" s="209"/>
      <c r="K8" s="207"/>
    </row>
    <row r="9" spans="2:11" ht="15" customHeight="1">
      <c r="B9" s="210"/>
      <c r="C9" s="329" t="s">
        <v>591</v>
      </c>
      <c r="D9" s="329"/>
      <c r="E9" s="329"/>
      <c r="F9" s="329"/>
      <c r="G9" s="329"/>
      <c r="H9" s="329"/>
      <c r="I9" s="329"/>
      <c r="J9" s="329"/>
      <c r="K9" s="207"/>
    </row>
    <row r="10" spans="2:11" ht="15" customHeight="1">
      <c r="B10" s="210"/>
      <c r="C10" s="209"/>
      <c r="D10" s="329" t="s">
        <v>592</v>
      </c>
      <c r="E10" s="329"/>
      <c r="F10" s="329"/>
      <c r="G10" s="329"/>
      <c r="H10" s="329"/>
      <c r="I10" s="329"/>
      <c r="J10" s="329"/>
      <c r="K10" s="207"/>
    </row>
    <row r="11" spans="2:11" ht="15" customHeight="1">
      <c r="B11" s="210"/>
      <c r="C11" s="211"/>
      <c r="D11" s="329" t="s">
        <v>593</v>
      </c>
      <c r="E11" s="329"/>
      <c r="F11" s="329"/>
      <c r="G11" s="329"/>
      <c r="H11" s="329"/>
      <c r="I11" s="329"/>
      <c r="J11" s="329"/>
      <c r="K11" s="207"/>
    </row>
    <row r="12" spans="2:11" ht="12.75" customHeight="1">
      <c r="B12" s="210"/>
      <c r="C12" s="211"/>
      <c r="D12" s="211"/>
      <c r="E12" s="211"/>
      <c r="F12" s="211"/>
      <c r="G12" s="211"/>
      <c r="H12" s="211"/>
      <c r="I12" s="211"/>
      <c r="J12" s="211"/>
      <c r="K12" s="207"/>
    </row>
    <row r="13" spans="2:11" ht="15" customHeight="1">
      <c r="B13" s="210"/>
      <c r="C13" s="211"/>
      <c r="D13" s="329" t="s">
        <v>594</v>
      </c>
      <c r="E13" s="329"/>
      <c r="F13" s="329"/>
      <c r="G13" s="329"/>
      <c r="H13" s="329"/>
      <c r="I13" s="329"/>
      <c r="J13" s="329"/>
      <c r="K13" s="207"/>
    </row>
    <row r="14" spans="2:11" ht="15" customHeight="1">
      <c r="B14" s="210"/>
      <c r="C14" s="211"/>
      <c r="D14" s="329" t="s">
        <v>595</v>
      </c>
      <c r="E14" s="329"/>
      <c r="F14" s="329"/>
      <c r="G14" s="329"/>
      <c r="H14" s="329"/>
      <c r="I14" s="329"/>
      <c r="J14" s="329"/>
      <c r="K14" s="207"/>
    </row>
    <row r="15" spans="2:11" ht="15" customHeight="1">
      <c r="B15" s="210"/>
      <c r="C15" s="211"/>
      <c r="D15" s="329" t="s">
        <v>596</v>
      </c>
      <c r="E15" s="329"/>
      <c r="F15" s="329"/>
      <c r="G15" s="329"/>
      <c r="H15" s="329"/>
      <c r="I15" s="329"/>
      <c r="J15" s="329"/>
      <c r="K15" s="207"/>
    </row>
    <row r="16" spans="2:11" ht="15" customHeight="1">
      <c r="B16" s="210"/>
      <c r="C16" s="211"/>
      <c r="D16" s="211"/>
      <c r="E16" s="212" t="s">
        <v>76</v>
      </c>
      <c r="F16" s="329" t="s">
        <v>597</v>
      </c>
      <c r="G16" s="329"/>
      <c r="H16" s="329"/>
      <c r="I16" s="329"/>
      <c r="J16" s="329"/>
      <c r="K16" s="207"/>
    </row>
    <row r="17" spans="2:11" ht="15" customHeight="1">
      <c r="B17" s="210"/>
      <c r="C17" s="211"/>
      <c r="D17" s="211"/>
      <c r="E17" s="212" t="s">
        <v>598</v>
      </c>
      <c r="F17" s="329" t="s">
        <v>599</v>
      </c>
      <c r="G17" s="329"/>
      <c r="H17" s="329"/>
      <c r="I17" s="329"/>
      <c r="J17" s="329"/>
      <c r="K17" s="207"/>
    </row>
    <row r="18" spans="2:11" ht="15" customHeight="1">
      <c r="B18" s="210"/>
      <c r="C18" s="211"/>
      <c r="D18" s="211"/>
      <c r="E18" s="212" t="s">
        <v>600</v>
      </c>
      <c r="F18" s="329" t="s">
        <v>601</v>
      </c>
      <c r="G18" s="329"/>
      <c r="H18" s="329"/>
      <c r="I18" s="329"/>
      <c r="J18" s="329"/>
      <c r="K18" s="207"/>
    </row>
    <row r="19" spans="2:11" ht="15" customHeight="1">
      <c r="B19" s="210"/>
      <c r="C19" s="211"/>
      <c r="D19" s="211"/>
      <c r="E19" s="212" t="s">
        <v>602</v>
      </c>
      <c r="F19" s="329" t="s">
        <v>603</v>
      </c>
      <c r="G19" s="329"/>
      <c r="H19" s="329"/>
      <c r="I19" s="329"/>
      <c r="J19" s="329"/>
      <c r="K19" s="207"/>
    </row>
    <row r="20" spans="2:11" ht="15" customHeight="1">
      <c r="B20" s="210"/>
      <c r="C20" s="211"/>
      <c r="D20" s="211"/>
      <c r="E20" s="212" t="s">
        <v>604</v>
      </c>
      <c r="F20" s="329" t="s">
        <v>605</v>
      </c>
      <c r="G20" s="329"/>
      <c r="H20" s="329"/>
      <c r="I20" s="329"/>
      <c r="J20" s="329"/>
      <c r="K20" s="207"/>
    </row>
    <row r="21" spans="2:11" ht="15" customHeight="1">
      <c r="B21" s="210"/>
      <c r="C21" s="211"/>
      <c r="D21" s="211"/>
      <c r="E21" s="212" t="s">
        <v>83</v>
      </c>
      <c r="F21" s="329" t="s">
        <v>606</v>
      </c>
      <c r="G21" s="329"/>
      <c r="H21" s="329"/>
      <c r="I21" s="329"/>
      <c r="J21" s="329"/>
      <c r="K21" s="207"/>
    </row>
    <row r="22" spans="2:11" ht="12.75" customHeight="1">
      <c r="B22" s="210"/>
      <c r="C22" s="211"/>
      <c r="D22" s="211"/>
      <c r="E22" s="211"/>
      <c r="F22" s="211"/>
      <c r="G22" s="211"/>
      <c r="H22" s="211"/>
      <c r="I22" s="211"/>
      <c r="J22" s="211"/>
      <c r="K22" s="207"/>
    </row>
    <row r="23" spans="2:11" ht="15" customHeight="1">
      <c r="B23" s="210"/>
      <c r="C23" s="329" t="s">
        <v>607</v>
      </c>
      <c r="D23" s="329"/>
      <c r="E23" s="329"/>
      <c r="F23" s="329"/>
      <c r="G23" s="329"/>
      <c r="H23" s="329"/>
      <c r="I23" s="329"/>
      <c r="J23" s="329"/>
      <c r="K23" s="207"/>
    </row>
    <row r="24" spans="2:11" ht="15" customHeight="1">
      <c r="B24" s="210"/>
      <c r="C24" s="329" t="s">
        <v>608</v>
      </c>
      <c r="D24" s="329"/>
      <c r="E24" s="329"/>
      <c r="F24" s="329"/>
      <c r="G24" s="329"/>
      <c r="H24" s="329"/>
      <c r="I24" s="329"/>
      <c r="J24" s="329"/>
      <c r="K24" s="207"/>
    </row>
    <row r="25" spans="2:11" ht="15" customHeight="1">
      <c r="B25" s="210"/>
      <c r="C25" s="209"/>
      <c r="D25" s="329" t="s">
        <v>609</v>
      </c>
      <c r="E25" s="329"/>
      <c r="F25" s="329"/>
      <c r="G25" s="329"/>
      <c r="H25" s="329"/>
      <c r="I25" s="329"/>
      <c r="J25" s="329"/>
      <c r="K25" s="207"/>
    </row>
    <row r="26" spans="2:11" ht="15" customHeight="1">
      <c r="B26" s="210"/>
      <c r="C26" s="211"/>
      <c r="D26" s="329" t="s">
        <v>610</v>
      </c>
      <c r="E26" s="329"/>
      <c r="F26" s="329"/>
      <c r="G26" s="329"/>
      <c r="H26" s="329"/>
      <c r="I26" s="329"/>
      <c r="J26" s="329"/>
      <c r="K26" s="207"/>
    </row>
    <row r="27" spans="2:11" ht="12.75" customHeight="1">
      <c r="B27" s="210"/>
      <c r="C27" s="211"/>
      <c r="D27" s="211"/>
      <c r="E27" s="211"/>
      <c r="F27" s="211"/>
      <c r="G27" s="211"/>
      <c r="H27" s="211"/>
      <c r="I27" s="211"/>
      <c r="J27" s="211"/>
      <c r="K27" s="207"/>
    </row>
    <row r="28" spans="2:11" ht="15" customHeight="1">
      <c r="B28" s="210"/>
      <c r="C28" s="211"/>
      <c r="D28" s="329" t="s">
        <v>611</v>
      </c>
      <c r="E28" s="329"/>
      <c r="F28" s="329"/>
      <c r="G28" s="329"/>
      <c r="H28" s="329"/>
      <c r="I28" s="329"/>
      <c r="J28" s="329"/>
      <c r="K28" s="207"/>
    </row>
    <row r="29" spans="2:11" ht="15" customHeight="1">
      <c r="B29" s="210"/>
      <c r="C29" s="211"/>
      <c r="D29" s="329" t="s">
        <v>612</v>
      </c>
      <c r="E29" s="329"/>
      <c r="F29" s="329"/>
      <c r="G29" s="329"/>
      <c r="H29" s="329"/>
      <c r="I29" s="329"/>
      <c r="J29" s="329"/>
      <c r="K29" s="207"/>
    </row>
    <row r="30" spans="2:11" ht="12.75" customHeight="1">
      <c r="B30" s="210"/>
      <c r="C30" s="211"/>
      <c r="D30" s="211"/>
      <c r="E30" s="211"/>
      <c r="F30" s="211"/>
      <c r="G30" s="211"/>
      <c r="H30" s="211"/>
      <c r="I30" s="211"/>
      <c r="J30" s="211"/>
      <c r="K30" s="207"/>
    </row>
    <row r="31" spans="2:11" ht="15" customHeight="1">
      <c r="B31" s="210"/>
      <c r="C31" s="211"/>
      <c r="D31" s="329" t="s">
        <v>613</v>
      </c>
      <c r="E31" s="329"/>
      <c r="F31" s="329"/>
      <c r="G31" s="329"/>
      <c r="H31" s="329"/>
      <c r="I31" s="329"/>
      <c r="J31" s="329"/>
      <c r="K31" s="207"/>
    </row>
    <row r="32" spans="2:11" ht="15" customHeight="1">
      <c r="B32" s="210"/>
      <c r="C32" s="211"/>
      <c r="D32" s="329" t="s">
        <v>614</v>
      </c>
      <c r="E32" s="329"/>
      <c r="F32" s="329"/>
      <c r="G32" s="329"/>
      <c r="H32" s="329"/>
      <c r="I32" s="329"/>
      <c r="J32" s="329"/>
      <c r="K32" s="207"/>
    </row>
    <row r="33" spans="2:11" ht="15" customHeight="1">
      <c r="B33" s="210"/>
      <c r="C33" s="211"/>
      <c r="D33" s="329" t="s">
        <v>615</v>
      </c>
      <c r="E33" s="329"/>
      <c r="F33" s="329"/>
      <c r="G33" s="329"/>
      <c r="H33" s="329"/>
      <c r="I33" s="329"/>
      <c r="J33" s="329"/>
      <c r="K33" s="207"/>
    </row>
    <row r="34" spans="2:11" ht="15" customHeight="1">
      <c r="B34" s="210"/>
      <c r="C34" s="211"/>
      <c r="D34" s="209"/>
      <c r="E34" s="213" t="s">
        <v>124</v>
      </c>
      <c r="F34" s="209"/>
      <c r="G34" s="329" t="s">
        <v>616</v>
      </c>
      <c r="H34" s="329"/>
      <c r="I34" s="329"/>
      <c r="J34" s="329"/>
      <c r="K34" s="207"/>
    </row>
    <row r="35" spans="2:11" ht="30.75" customHeight="1">
      <c r="B35" s="210"/>
      <c r="C35" s="211"/>
      <c r="D35" s="209"/>
      <c r="E35" s="213" t="s">
        <v>617</v>
      </c>
      <c r="F35" s="209"/>
      <c r="G35" s="329" t="s">
        <v>618</v>
      </c>
      <c r="H35" s="329"/>
      <c r="I35" s="329"/>
      <c r="J35" s="329"/>
      <c r="K35" s="207"/>
    </row>
    <row r="36" spans="2:11" ht="15" customHeight="1">
      <c r="B36" s="210"/>
      <c r="C36" s="211"/>
      <c r="D36" s="209"/>
      <c r="E36" s="213" t="s">
        <v>51</v>
      </c>
      <c r="F36" s="209"/>
      <c r="G36" s="329" t="s">
        <v>619</v>
      </c>
      <c r="H36" s="329"/>
      <c r="I36" s="329"/>
      <c r="J36" s="329"/>
      <c r="K36" s="207"/>
    </row>
    <row r="37" spans="2:11" ht="15" customHeight="1">
      <c r="B37" s="210"/>
      <c r="C37" s="211"/>
      <c r="D37" s="209"/>
      <c r="E37" s="213" t="s">
        <v>125</v>
      </c>
      <c r="F37" s="209"/>
      <c r="G37" s="329" t="s">
        <v>620</v>
      </c>
      <c r="H37" s="329"/>
      <c r="I37" s="329"/>
      <c r="J37" s="329"/>
      <c r="K37" s="207"/>
    </row>
    <row r="38" spans="2:11" ht="15" customHeight="1">
      <c r="B38" s="210"/>
      <c r="C38" s="211"/>
      <c r="D38" s="209"/>
      <c r="E38" s="213" t="s">
        <v>126</v>
      </c>
      <c r="F38" s="209"/>
      <c r="G38" s="329" t="s">
        <v>621</v>
      </c>
      <c r="H38" s="329"/>
      <c r="I38" s="329"/>
      <c r="J38" s="329"/>
      <c r="K38" s="207"/>
    </row>
    <row r="39" spans="2:11" ht="15" customHeight="1">
      <c r="B39" s="210"/>
      <c r="C39" s="211"/>
      <c r="D39" s="209"/>
      <c r="E39" s="213" t="s">
        <v>127</v>
      </c>
      <c r="F39" s="209"/>
      <c r="G39" s="329" t="s">
        <v>622</v>
      </c>
      <c r="H39" s="329"/>
      <c r="I39" s="329"/>
      <c r="J39" s="329"/>
      <c r="K39" s="207"/>
    </row>
    <row r="40" spans="2:11" ht="15" customHeight="1">
      <c r="B40" s="210"/>
      <c r="C40" s="211"/>
      <c r="D40" s="209"/>
      <c r="E40" s="213" t="s">
        <v>623</v>
      </c>
      <c r="F40" s="209"/>
      <c r="G40" s="329" t="s">
        <v>624</v>
      </c>
      <c r="H40" s="329"/>
      <c r="I40" s="329"/>
      <c r="J40" s="329"/>
      <c r="K40" s="207"/>
    </row>
    <row r="41" spans="2:11" ht="15" customHeight="1">
      <c r="B41" s="210"/>
      <c r="C41" s="211"/>
      <c r="D41" s="209"/>
      <c r="E41" s="213"/>
      <c r="F41" s="209"/>
      <c r="G41" s="329" t="s">
        <v>625</v>
      </c>
      <c r="H41" s="329"/>
      <c r="I41" s="329"/>
      <c r="J41" s="329"/>
      <c r="K41" s="207"/>
    </row>
    <row r="42" spans="2:11" ht="15" customHeight="1">
      <c r="B42" s="210"/>
      <c r="C42" s="211"/>
      <c r="D42" s="209"/>
      <c r="E42" s="213" t="s">
        <v>626</v>
      </c>
      <c r="F42" s="209"/>
      <c r="G42" s="329" t="s">
        <v>627</v>
      </c>
      <c r="H42" s="329"/>
      <c r="I42" s="329"/>
      <c r="J42" s="329"/>
      <c r="K42" s="207"/>
    </row>
    <row r="43" spans="2:11" ht="15" customHeight="1">
      <c r="B43" s="210"/>
      <c r="C43" s="211"/>
      <c r="D43" s="209"/>
      <c r="E43" s="213" t="s">
        <v>129</v>
      </c>
      <c r="F43" s="209"/>
      <c r="G43" s="329" t="s">
        <v>628</v>
      </c>
      <c r="H43" s="329"/>
      <c r="I43" s="329"/>
      <c r="J43" s="329"/>
      <c r="K43" s="207"/>
    </row>
    <row r="44" spans="2:11" ht="12.75" customHeight="1">
      <c r="B44" s="210"/>
      <c r="C44" s="211"/>
      <c r="D44" s="209"/>
      <c r="E44" s="209"/>
      <c r="F44" s="209"/>
      <c r="G44" s="209"/>
      <c r="H44" s="209"/>
      <c r="I44" s="209"/>
      <c r="J44" s="209"/>
      <c r="K44" s="207"/>
    </row>
    <row r="45" spans="2:11" ht="15" customHeight="1">
      <c r="B45" s="210"/>
      <c r="C45" s="211"/>
      <c r="D45" s="329" t="s">
        <v>629</v>
      </c>
      <c r="E45" s="329"/>
      <c r="F45" s="329"/>
      <c r="G45" s="329"/>
      <c r="H45" s="329"/>
      <c r="I45" s="329"/>
      <c r="J45" s="329"/>
      <c r="K45" s="207"/>
    </row>
    <row r="46" spans="2:11" ht="15" customHeight="1">
      <c r="B46" s="210"/>
      <c r="C46" s="211"/>
      <c r="D46" s="211"/>
      <c r="E46" s="329" t="s">
        <v>630</v>
      </c>
      <c r="F46" s="329"/>
      <c r="G46" s="329"/>
      <c r="H46" s="329"/>
      <c r="I46" s="329"/>
      <c r="J46" s="329"/>
      <c r="K46" s="207"/>
    </row>
    <row r="47" spans="2:11" ht="15" customHeight="1">
      <c r="B47" s="210"/>
      <c r="C47" s="211"/>
      <c r="D47" s="211"/>
      <c r="E47" s="329" t="s">
        <v>631</v>
      </c>
      <c r="F47" s="329"/>
      <c r="G47" s="329"/>
      <c r="H47" s="329"/>
      <c r="I47" s="329"/>
      <c r="J47" s="329"/>
      <c r="K47" s="207"/>
    </row>
    <row r="48" spans="2:11" ht="15" customHeight="1">
      <c r="B48" s="210"/>
      <c r="C48" s="211"/>
      <c r="D48" s="211"/>
      <c r="E48" s="329" t="s">
        <v>632</v>
      </c>
      <c r="F48" s="329"/>
      <c r="G48" s="329"/>
      <c r="H48" s="329"/>
      <c r="I48" s="329"/>
      <c r="J48" s="329"/>
      <c r="K48" s="207"/>
    </row>
    <row r="49" spans="2:11" ht="15" customHeight="1">
      <c r="B49" s="210"/>
      <c r="C49" s="211"/>
      <c r="D49" s="329" t="s">
        <v>633</v>
      </c>
      <c r="E49" s="329"/>
      <c r="F49" s="329"/>
      <c r="G49" s="329"/>
      <c r="H49" s="329"/>
      <c r="I49" s="329"/>
      <c r="J49" s="329"/>
      <c r="K49" s="207"/>
    </row>
    <row r="50" spans="2:11" ht="25.5" customHeight="1">
      <c r="B50" s="206"/>
      <c r="C50" s="331" t="s">
        <v>634</v>
      </c>
      <c r="D50" s="331"/>
      <c r="E50" s="331"/>
      <c r="F50" s="331"/>
      <c r="G50" s="331"/>
      <c r="H50" s="331"/>
      <c r="I50" s="331"/>
      <c r="J50" s="331"/>
      <c r="K50" s="207"/>
    </row>
    <row r="51" spans="2:11" ht="5.25" customHeight="1">
      <c r="B51" s="206"/>
      <c r="C51" s="208"/>
      <c r="D51" s="208"/>
      <c r="E51" s="208"/>
      <c r="F51" s="208"/>
      <c r="G51" s="208"/>
      <c r="H51" s="208"/>
      <c r="I51" s="208"/>
      <c r="J51" s="208"/>
      <c r="K51" s="207"/>
    </row>
    <row r="52" spans="2:11" ht="15" customHeight="1">
      <c r="B52" s="206"/>
      <c r="C52" s="329" t="s">
        <v>635</v>
      </c>
      <c r="D52" s="329"/>
      <c r="E52" s="329"/>
      <c r="F52" s="329"/>
      <c r="G52" s="329"/>
      <c r="H52" s="329"/>
      <c r="I52" s="329"/>
      <c r="J52" s="329"/>
      <c r="K52" s="207"/>
    </row>
    <row r="53" spans="2:11" ht="15" customHeight="1">
      <c r="B53" s="206"/>
      <c r="C53" s="329" t="s">
        <v>636</v>
      </c>
      <c r="D53" s="329"/>
      <c r="E53" s="329"/>
      <c r="F53" s="329"/>
      <c r="G53" s="329"/>
      <c r="H53" s="329"/>
      <c r="I53" s="329"/>
      <c r="J53" s="329"/>
      <c r="K53" s="207"/>
    </row>
    <row r="54" spans="2:11" ht="12.75" customHeight="1">
      <c r="B54" s="206"/>
      <c r="C54" s="209"/>
      <c r="D54" s="209"/>
      <c r="E54" s="209"/>
      <c r="F54" s="209"/>
      <c r="G54" s="209"/>
      <c r="H54" s="209"/>
      <c r="I54" s="209"/>
      <c r="J54" s="209"/>
      <c r="K54" s="207"/>
    </row>
    <row r="55" spans="2:11" ht="15" customHeight="1">
      <c r="B55" s="206"/>
      <c r="C55" s="329" t="s">
        <v>637</v>
      </c>
      <c r="D55" s="329"/>
      <c r="E55" s="329"/>
      <c r="F55" s="329"/>
      <c r="G55" s="329"/>
      <c r="H55" s="329"/>
      <c r="I55" s="329"/>
      <c r="J55" s="329"/>
      <c r="K55" s="207"/>
    </row>
    <row r="56" spans="2:11" ht="15" customHeight="1">
      <c r="B56" s="206"/>
      <c r="C56" s="211"/>
      <c r="D56" s="329" t="s">
        <v>638</v>
      </c>
      <c r="E56" s="329"/>
      <c r="F56" s="329"/>
      <c r="G56" s="329"/>
      <c r="H56" s="329"/>
      <c r="I56" s="329"/>
      <c r="J56" s="329"/>
      <c r="K56" s="207"/>
    </row>
    <row r="57" spans="2:11" ht="15" customHeight="1">
      <c r="B57" s="206"/>
      <c r="C57" s="211"/>
      <c r="D57" s="329" t="s">
        <v>639</v>
      </c>
      <c r="E57" s="329"/>
      <c r="F57" s="329"/>
      <c r="G57" s="329"/>
      <c r="H57" s="329"/>
      <c r="I57" s="329"/>
      <c r="J57" s="329"/>
      <c r="K57" s="207"/>
    </row>
    <row r="58" spans="2:11" ht="15" customHeight="1">
      <c r="B58" s="206"/>
      <c r="C58" s="211"/>
      <c r="D58" s="329" t="s">
        <v>640</v>
      </c>
      <c r="E58" s="329"/>
      <c r="F58" s="329"/>
      <c r="G58" s="329"/>
      <c r="H58" s="329"/>
      <c r="I58" s="329"/>
      <c r="J58" s="329"/>
      <c r="K58" s="207"/>
    </row>
    <row r="59" spans="2:11" ht="15" customHeight="1">
      <c r="B59" s="206"/>
      <c r="C59" s="211"/>
      <c r="D59" s="329" t="s">
        <v>641</v>
      </c>
      <c r="E59" s="329"/>
      <c r="F59" s="329"/>
      <c r="G59" s="329"/>
      <c r="H59" s="329"/>
      <c r="I59" s="329"/>
      <c r="J59" s="329"/>
      <c r="K59" s="207"/>
    </row>
    <row r="60" spans="2:11" ht="15" customHeight="1">
      <c r="B60" s="206"/>
      <c r="C60" s="211"/>
      <c r="D60" s="330" t="s">
        <v>642</v>
      </c>
      <c r="E60" s="330"/>
      <c r="F60" s="330"/>
      <c r="G60" s="330"/>
      <c r="H60" s="330"/>
      <c r="I60" s="330"/>
      <c r="J60" s="330"/>
      <c r="K60" s="207"/>
    </row>
    <row r="61" spans="2:11" ht="15" customHeight="1">
      <c r="B61" s="206"/>
      <c r="C61" s="211"/>
      <c r="D61" s="329" t="s">
        <v>643</v>
      </c>
      <c r="E61" s="329"/>
      <c r="F61" s="329"/>
      <c r="G61" s="329"/>
      <c r="H61" s="329"/>
      <c r="I61" s="329"/>
      <c r="J61" s="329"/>
      <c r="K61" s="207"/>
    </row>
    <row r="62" spans="2:11" ht="12.75" customHeight="1">
      <c r="B62" s="206"/>
      <c r="C62" s="211"/>
      <c r="D62" s="211"/>
      <c r="E62" s="214"/>
      <c r="F62" s="211"/>
      <c r="G62" s="211"/>
      <c r="H62" s="211"/>
      <c r="I62" s="211"/>
      <c r="J62" s="211"/>
      <c r="K62" s="207"/>
    </row>
    <row r="63" spans="2:11" ht="15" customHeight="1">
      <c r="B63" s="206"/>
      <c r="C63" s="211"/>
      <c r="D63" s="329" t="s">
        <v>644</v>
      </c>
      <c r="E63" s="329"/>
      <c r="F63" s="329"/>
      <c r="G63" s="329"/>
      <c r="H63" s="329"/>
      <c r="I63" s="329"/>
      <c r="J63" s="329"/>
      <c r="K63" s="207"/>
    </row>
    <row r="64" spans="2:11" ht="15" customHeight="1">
      <c r="B64" s="206"/>
      <c r="C64" s="211"/>
      <c r="D64" s="330" t="s">
        <v>645</v>
      </c>
      <c r="E64" s="330"/>
      <c r="F64" s="330"/>
      <c r="G64" s="330"/>
      <c r="H64" s="330"/>
      <c r="I64" s="330"/>
      <c r="J64" s="330"/>
      <c r="K64" s="207"/>
    </row>
    <row r="65" spans="2:11" ht="15" customHeight="1">
      <c r="B65" s="206"/>
      <c r="C65" s="211"/>
      <c r="D65" s="329" t="s">
        <v>646</v>
      </c>
      <c r="E65" s="329"/>
      <c r="F65" s="329"/>
      <c r="G65" s="329"/>
      <c r="H65" s="329"/>
      <c r="I65" s="329"/>
      <c r="J65" s="329"/>
      <c r="K65" s="207"/>
    </row>
    <row r="66" spans="2:11" ht="15" customHeight="1">
      <c r="B66" s="206"/>
      <c r="C66" s="211"/>
      <c r="D66" s="329" t="s">
        <v>647</v>
      </c>
      <c r="E66" s="329"/>
      <c r="F66" s="329"/>
      <c r="G66" s="329"/>
      <c r="H66" s="329"/>
      <c r="I66" s="329"/>
      <c r="J66" s="329"/>
      <c r="K66" s="207"/>
    </row>
    <row r="67" spans="2:11" ht="15" customHeight="1">
      <c r="B67" s="206"/>
      <c r="C67" s="211"/>
      <c r="D67" s="329" t="s">
        <v>648</v>
      </c>
      <c r="E67" s="329"/>
      <c r="F67" s="329"/>
      <c r="G67" s="329"/>
      <c r="H67" s="329"/>
      <c r="I67" s="329"/>
      <c r="J67" s="329"/>
      <c r="K67" s="207"/>
    </row>
    <row r="68" spans="2:11" ht="15" customHeight="1">
      <c r="B68" s="206"/>
      <c r="C68" s="211"/>
      <c r="D68" s="329" t="s">
        <v>649</v>
      </c>
      <c r="E68" s="329"/>
      <c r="F68" s="329"/>
      <c r="G68" s="329"/>
      <c r="H68" s="329"/>
      <c r="I68" s="329"/>
      <c r="J68" s="329"/>
      <c r="K68" s="207"/>
    </row>
    <row r="69" spans="2:11" ht="12.75" customHeight="1">
      <c r="B69" s="215"/>
      <c r="C69" s="216"/>
      <c r="D69" s="216"/>
      <c r="E69" s="216"/>
      <c r="F69" s="216"/>
      <c r="G69" s="216"/>
      <c r="H69" s="216"/>
      <c r="I69" s="216"/>
      <c r="J69" s="216"/>
      <c r="K69" s="217"/>
    </row>
    <row r="70" spans="2:11" ht="18.75" customHeight="1">
      <c r="B70" s="218"/>
      <c r="C70" s="218"/>
      <c r="D70" s="218"/>
      <c r="E70" s="218"/>
      <c r="F70" s="218"/>
      <c r="G70" s="218"/>
      <c r="H70" s="218"/>
      <c r="I70" s="218"/>
      <c r="J70" s="218"/>
      <c r="K70" s="219"/>
    </row>
    <row r="71" spans="2:11" ht="18.75" customHeight="1">
      <c r="B71" s="219"/>
      <c r="C71" s="219"/>
      <c r="D71" s="219"/>
      <c r="E71" s="219"/>
      <c r="F71" s="219"/>
      <c r="G71" s="219"/>
      <c r="H71" s="219"/>
      <c r="I71" s="219"/>
      <c r="J71" s="219"/>
      <c r="K71" s="219"/>
    </row>
    <row r="72" spans="2:11" ht="7.5" customHeight="1">
      <c r="B72" s="220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ht="45" customHeight="1">
      <c r="B73" s="223"/>
      <c r="C73" s="328" t="s">
        <v>106</v>
      </c>
      <c r="D73" s="328"/>
      <c r="E73" s="328"/>
      <c r="F73" s="328"/>
      <c r="G73" s="328"/>
      <c r="H73" s="328"/>
      <c r="I73" s="328"/>
      <c r="J73" s="328"/>
      <c r="K73" s="224"/>
    </row>
    <row r="74" spans="2:11" ht="17.25" customHeight="1">
      <c r="B74" s="223"/>
      <c r="C74" s="225" t="s">
        <v>650</v>
      </c>
      <c r="D74" s="225"/>
      <c r="E74" s="225"/>
      <c r="F74" s="225" t="s">
        <v>651</v>
      </c>
      <c r="G74" s="226"/>
      <c r="H74" s="225" t="s">
        <v>125</v>
      </c>
      <c r="I74" s="225" t="s">
        <v>55</v>
      </c>
      <c r="J74" s="225" t="s">
        <v>652</v>
      </c>
      <c r="K74" s="224"/>
    </row>
    <row r="75" spans="2:11" ht="17.25" customHeight="1">
      <c r="B75" s="223"/>
      <c r="C75" s="227" t="s">
        <v>653</v>
      </c>
      <c r="D75" s="227"/>
      <c r="E75" s="227"/>
      <c r="F75" s="228" t="s">
        <v>654</v>
      </c>
      <c r="G75" s="229"/>
      <c r="H75" s="227"/>
      <c r="I75" s="227"/>
      <c r="J75" s="227" t="s">
        <v>655</v>
      </c>
      <c r="K75" s="224"/>
    </row>
    <row r="76" spans="2:11" ht="5.25" customHeight="1">
      <c r="B76" s="223"/>
      <c r="C76" s="230"/>
      <c r="D76" s="230"/>
      <c r="E76" s="230"/>
      <c r="F76" s="230"/>
      <c r="G76" s="231"/>
      <c r="H76" s="230"/>
      <c r="I76" s="230"/>
      <c r="J76" s="230"/>
      <c r="K76" s="224"/>
    </row>
    <row r="77" spans="2:11" ht="15" customHeight="1">
      <c r="B77" s="223"/>
      <c r="C77" s="213" t="s">
        <v>51</v>
      </c>
      <c r="D77" s="230"/>
      <c r="E77" s="230"/>
      <c r="F77" s="232" t="s">
        <v>656</v>
      </c>
      <c r="G77" s="231"/>
      <c r="H77" s="213" t="s">
        <v>657</v>
      </c>
      <c r="I77" s="213" t="s">
        <v>658</v>
      </c>
      <c r="J77" s="213">
        <v>20</v>
      </c>
      <c r="K77" s="224"/>
    </row>
    <row r="78" spans="2:11" ht="15" customHeight="1">
      <c r="B78" s="223"/>
      <c r="C78" s="213" t="s">
        <v>659</v>
      </c>
      <c r="D78" s="213"/>
      <c r="E78" s="213"/>
      <c r="F78" s="232" t="s">
        <v>656</v>
      </c>
      <c r="G78" s="231"/>
      <c r="H78" s="213" t="s">
        <v>660</v>
      </c>
      <c r="I78" s="213" t="s">
        <v>658</v>
      </c>
      <c r="J78" s="213">
        <v>120</v>
      </c>
      <c r="K78" s="224"/>
    </row>
    <row r="79" spans="2:11" ht="15" customHeight="1">
      <c r="B79" s="233"/>
      <c r="C79" s="213" t="s">
        <v>661</v>
      </c>
      <c r="D79" s="213"/>
      <c r="E79" s="213"/>
      <c r="F79" s="232" t="s">
        <v>662</v>
      </c>
      <c r="G79" s="231"/>
      <c r="H79" s="213" t="s">
        <v>663</v>
      </c>
      <c r="I79" s="213" t="s">
        <v>658</v>
      </c>
      <c r="J79" s="213">
        <v>50</v>
      </c>
      <c r="K79" s="224"/>
    </row>
    <row r="80" spans="2:11" ht="15" customHeight="1">
      <c r="B80" s="233"/>
      <c r="C80" s="213" t="s">
        <v>664</v>
      </c>
      <c r="D80" s="213"/>
      <c r="E80" s="213"/>
      <c r="F80" s="232" t="s">
        <v>656</v>
      </c>
      <c r="G80" s="231"/>
      <c r="H80" s="213" t="s">
        <v>665</v>
      </c>
      <c r="I80" s="213" t="s">
        <v>666</v>
      </c>
      <c r="J80" s="213"/>
      <c r="K80" s="224"/>
    </row>
    <row r="81" spans="2:11" ht="15" customHeight="1">
      <c r="B81" s="233"/>
      <c r="C81" s="234" t="s">
        <v>667</v>
      </c>
      <c r="D81" s="234"/>
      <c r="E81" s="234"/>
      <c r="F81" s="235" t="s">
        <v>662</v>
      </c>
      <c r="G81" s="234"/>
      <c r="H81" s="234" t="s">
        <v>668</v>
      </c>
      <c r="I81" s="234" t="s">
        <v>658</v>
      </c>
      <c r="J81" s="234">
        <v>15</v>
      </c>
      <c r="K81" s="224"/>
    </row>
    <row r="82" spans="2:11" ht="15" customHeight="1">
      <c r="B82" s="233"/>
      <c r="C82" s="234" t="s">
        <v>669</v>
      </c>
      <c r="D82" s="234"/>
      <c r="E82" s="234"/>
      <c r="F82" s="235" t="s">
        <v>662</v>
      </c>
      <c r="G82" s="234"/>
      <c r="H82" s="234" t="s">
        <v>670</v>
      </c>
      <c r="I82" s="234" t="s">
        <v>658</v>
      </c>
      <c r="J82" s="234">
        <v>15</v>
      </c>
      <c r="K82" s="224"/>
    </row>
    <row r="83" spans="2:11" ht="15" customHeight="1">
      <c r="B83" s="233"/>
      <c r="C83" s="234" t="s">
        <v>671</v>
      </c>
      <c r="D83" s="234"/>
      <c r="E83" s="234"/>
      <c r="F83" s="235" t="s">
        <v>662</v>
      </c>
      <c r="G83" s="234"/>
      <c r="H83" s="234" t="s">
        <v>672</v>
      </c>
      <c r="I83" s="234" t="s">
        <v>658</v>
      </c>
      <c r="J83" s="234">
        <v>20</v>
      </c>
      <c r="K83" s="224"/>
    </row>
    <row r="84" spans="2:11" ht="15" customHeight="1">
      <c r="B84" s="233"/>
      <c r="C84" s="234" t="s">
        <v>673</v>
      </c>
      <c r="D84" s="234"/>
      <c r="E84" s="234"/>
      <c r="F84" s="235" t="s">
        <v>662</v>
      </c>
      <c r="G84" s="234"/>
      <c r="H84" s="234" t="s">
        <v>674</v>
      </c>
      <c r="I84" s="234" t="s">
        <v>658</v>
      </c>
      <c r="J84" s="234">
        <v>20</v>
      </c>
      <c r="K84" s="224"/>
    </row>
    <row r="85" spans="2:11" ht="15" customHeight="1">
      <c r="B85" s="233"/>
      <c r="C85" s="213" t="s">
        <v>675</v>
      </c>
      <c r="D85" s="213"/>
      <c r="E85" s="213"/>
      <c r="F85" s="232" t="s">
        <v>662</v>
      </c>
      <c r="G85" s="231"/>
      <c r="H85" s="213" t="s">
        <v>676</v>
      </c>
      <c r="I85" s="213" t="s">
        <v>658</v>
      </c>
      <c r="J85" s="213">
        <v>50</v>
      </c>
      <c r="K85" s="224"/>
    </row>
    <row r="86" spans="2:11" ht="15" customHeight="1">
      <c r="B86" s="233"/>
      <c r="C86" s="213" t="s">
        <v>677</v>
      </c>
      <c r="D86" s="213"/>
      <c r="E86" s="213"/>
      <c r="F86" s="232" t="s">
        <v>662</v>
      </c>
      <c r="G86" s="231"/>
      <c r="H86" s="213" t="s">
        <v>678</v>
      </c>
      <c r="I86" s="213" t="s">
        <v>658</v>
      </c>
      <c r="J86" s="213">
        <v>20</v>
      </c>
      <c r="K86" s="224"/>
    </row>
    <row r="87" spans="2:11" ht="15" customHeight="1">
      <c r="B87" s="233"/>
      <c r="C87" s="213" t="s">
        <v>679</v>
      </c>
      <c r="D87" s="213"/>
      <c r="E87" s="213"/>
      <c r="F87" s="232" t="s">
        <v>662</v>
      </c>
      <c r="G87" s="231"/>
      <c r="H87" s="213" t="s">
        <v>680</v>
      </c>
      <c r="I87" s="213" t="s">
        <v>658</v>
      </c>
      <c r="J87" s="213">
        <v>20</v>
      </c>
      <c r="K87" s="224"/>
    </row>
    <row r="88" spans="2:11" ht="15" customHeight="1">
      <c r="B88" s="233"/>
      <c r="C88" s="213" t="s">
        <v>681</v>
      </c>
      <c r="D88" s="213"/>
      <c r="E88" s="213"/>
      <c r="F88" s="232" t="s">
        <v>662</v>
      </c>
      <c r="G88" s="231"/>
      <c r="H88" s="213" t="s">
        <v>682</v>
      </c>
      <c r="I88" s="213" t="s">
        <v>658</v>
      </c>
      <c r="J88" s="213">
        <v>50</v>
      </c>
      <c r="K88" s="224"/>
    </row>
    <row r="89" spans="2:11" ht="15" customHeight="1">
      <c r="B89" s="233"/>
      <c r="C89" s="213" t="s">
        <v>683</v>
      </c>
      <c r="D89" s="213"/>
      <c r="E89" s="213"/>
      <c r="F89" s="232" t="s">
        <v>662</v>
      </c>
      <c r="G89" s="231"/>
      <c r="H89" s="213" t="s">
        <v>683</v>
      </c>
      <c r="I89" s="213" t="s">
        <v>658</v>
      </c>
      <c r="J89" s="213">
        <v>50</v>
      </c>
      <c r="K89" s="224"/>
    </row>
    <row r="90" spans="2:11" ht="15" customHeight="1">
      <c r="B90" s="233"/>
      <c r="C90" s="213" t="s">
        <v>130</v>
      </c>
      <c r="D90" s="213"/>
      <c r="E90" s="213"/>
      <c r="F90" s="232" t="s">
        <v>662</v>
      </c>
      <c r="G90" s="231"/>
      <c r="H90" s="213" t="s">
        <v>684</v>
      </c>
      <c r="I90" s="213" t="s">
        <v>658</v>
      </c>
      <c r="J90" s="213">
        <v>255</v>
      </c>
      <c r="K90" s="224"/>
    </row>
    <row r="91" spans="2:11" ht="15" customHeight="1">
      <c r="B91" s="233"/>
      <c r="C91" s="213" t="s">
        <v>685</v>
      </c>
      <c r="D91" s="213"/>
      <c r="E91" s="213"/>
      <c r="F91" s="232" t="s">
        <v>656</v>
      </c>
      <c r="G91" s="231"/>
      <c r="H91" s="213" t="s">
        <v>686</v>
      </c>
      <c r="I91" s="213" t="s">
        <v>687</v>
      </c>
      <c r="J91" s="213"/>
      <c r="K91" s="224"/>
    </row>
    <row r="92" spans="2:11" ht="15" customHeight="1">
      <c r="B92" s="233"/>
      <c r="C92" s="213" t="s">
        <v>688</v>
      </c>
      <c r="D92" s="213"/>
      <c r="E92" s="213"/>
      <c r="F92" s="232" t="s">
        <v>656</v>
      </c>
      <c r="G92" s="231"/>
      <c r="H92" s="213" t="s">
        <v>689</v>
      </c>
      <c r="I92" s="213" t="s">
        <v>690</v>
      </c>
      <c r="J92" s="213"/>
      <c r="K92" s="224"/>
    </row>
    <row r="93" spans="2:11" ht="15" customHeight="1">
      <c r="B93" s="233"/>
      <c r="C93" s="213" t="s">
        <v>691</v>
      </c>
      <c r="D93" s="213"/>
      <c r="E93" s="213"/>
      <c r="F93" s="232" t="s">
        <v>656</v>
      </c>
      <c r="G93" s="231"/>
      <c r="H93" s="213" t="s">
        <v>691</v>
      </c>
      <c r="I93" s="213" t="s">
        <v>690</v>
      </c>
      <c r="J93" s="213"/>
      <c r="K93" s="224"/>
    </row>
    <row r="94" spans="2:11" ht="15" customHeight="1">
      <c r="B94" s="233"/>
      <c r="C94" s="213" t="s">
        <v>36</v>
      </c>
      <c r="D94" s="213"/>
      <c r="E94" s="213"/>
      <c r="F94" s="232" t="s">
        <v>656</v>
      </c>
      <c r="G94" s="231"/>
      <c r="H94" s="213" t="s">
        <v>692</v>
      </c>
      <c r="I94" s="213" t="s">
        <v>690</v>
      </c>
      <c r="J94" s="213"/>
      <c r="K94" s="224"/>
    </row>
    <row r="95" spans="2:11" ht="15" customHeight="1">
      <c r="B95" s="233"/>
      <c r="C95" s="213" t="s">
        <v>46</v>
      </c>
      <c r="D95" s="213"/>
      <c r="E95" s="213"/>
      <c r="F95" s="232" t="s">
        <v>656</v>
      </c>
      <c r="G95" s="231"/>
      <c r="H95" s="213" t="s">
        <v>693</v>
      </c>
      <c r="I95" s="213" t="s">
        <v>690</v>
      </c>
      <c r="J95" s="213"/>
      <c r="K95" s="224"/>
    </row>
    <row r="96" spans="2:11" ht="15" customHeight="1">
      <c r="B96" s="236"/>
      <c r="C96" s="237"/>
      <c r="D96" s="237"/>
      <c r="E96" s="237"/>
      <c r="F96" s="237"/>
      <c r="G96" s="237"/>
      <c r="H96" s="237"/>
      <c r="I96" s="237"/>
      <c r="J96" s="237"/>
      <c r="K96" s="238"/>
    </row>
    <row r="97" spans="2:11" ht="18.75" customHeight="1">
      <c r="B97" s="239"/>
      <c r="C97" s="240"/>
      <c r="D97" s="240"/>
      <c r="E97" s="240"/>
      <c r="F97" s="240"/>
      <c r="G97" s="240"/>
      <c r="H97" s="240"/>
      <c r="I97" s="240"/>
      <c r="J97" s="240"/>
      <c r="K97" s="239"/>
    </row>
    <row r="98" spans="2:11" ht="18.75" customHeight="1">
      <c r="B98" s="219"/>
      <c r="C98" s="219"/>
      <c r="D98" s="219"/>
      <c r="E98" s="219"/>
      <c r="F98" s="219"/>
      <c r="G98" s="219"/>
      <c r="H98" s="219"/>
      <c r="I98" s="219"/>
      <c r="J98" s="219"/>
      <c r="K98" s="219"/>
    </row>
    <row r="99" spans="2:11" ht="7.5" customHeight="1">
      <c r="B99" s="220"/>
      <c r="C99" s="221"/>
      <c r="D99" s="221"/>
      <c r="E99" s="221"/>
      <c r="F99" s="221"/>
      <c r="G99" s="221"/>
      <c r="H99" s="221"/>
      <c r="I99" s="221"/>
      <c r="J99" s="221"/>
      <c r="K99" s="222"/>
    </row>
    <row r="100" spans="2:11" ht="45" customHeight="1">
      <c r="B100" s="223"/>
      <c r="C100" s="328" t="s">
        <v>694</v>
      </c>
      <c r="D100" s="328"/>
      <c r="E100" s="328"/>
      <c r="F100" s="328"/>
      <c r="G100" s="328"/>
      <c r="H100" s="328"/>
      <c r="I100" s="328"/>
      <c r="J100" s="328"/>
      <c r="K100" s="224"/>
    </row>
    <row r="101" spans="2:11" ht="17.25" customHeight="1">
      <c r="B101" s="223"/>
      <c r="C101" s="225" t="s">
        <v>650</v>
      </c>
      <c r="D101" s="225"/>
      <c r="E101" s="225"/>
      <c r="F101" s="225" t="s">
        <v>651</v>
      </c>
      <c r="G101" s="226"/>
      <c r="H101" s="225" t="s">
        <v>125</v>
      </c>
      <c r="I101" s="225" t="s">
        <v>55</v>
      </c>
      <c r="J101" s="225" t="s">
        <v>652</v>
      </c>
      <c r="K101" s="224"/>
    </row>
    <row r="102" spans="2:11" ht="17.25" customHeight="1">
      <c r="B102" s="223"/>
      <c r="C102" s="227" t="s">
        <v>653</v>
      </c>
      <c r="D102" s="227"/>
      <c r="E102" s="227"/>
      <c r="F102" s="228" t="s">
        <v>654</v>
      </c>
      <c r="G102" s="229"/>
      <c r="H102" s="227"/>
      <c r="I102" s="227"/>
      <c r="J102" s="227" t="s">
        <v>655</v>
      </c>
      <c r="K102" s="224"/>
    </row>
    <row r="103" spans="2:11" ht="5.25" customHeight="1">
      <c r="B103" s="223"/>
      <c r="C103" s="225"/>
      <c r="D103" s="225"/>
      <c r="E103" s="225"/>
      <c r="F103" s="225"/>
      <c r="G103" s="241"/>
      <c r="H103" s="225"/>
      <c r="I103" s="225"/>
      <c r="J103" s="225"/>
      <c r="K103" s="224"/>
    </row>
    <row r="104" spans="2:11" ht="15" customHeight="1">
      <c r="B104" s="223"/>
      <c r="C104" s="213" t="s">
        <v>51</v>
      </c>
      <c r="D104" s="230"/>
      <c r="E104" s="230"/>
      <c r="F104" s="232" t="s">
        <v>656</v>
      </c>
      <c r="G104" s="241"/>
      <c r="H104" s="213" t="s">
        <v>695</v>
      </c>
      <c r="I104" s="213" t="s">
        <v>658</v>
      </c>
      <c r="J104" s="213">
        <v>20</v>
      </c>
      <c r="K104" s="224"/>
    </row>
    <row r="105" spans="2:11" ht="15" customHeight="1">
      <c r="B105" s="223"/>
      <c r="C105" s="213" t="s">
        <v>659</v>
      </c>
      <c r="D105" s="213"/>
      <c r="E105" s="213"/>
      <c r="F105" s="232" t="s">
        <v>656</v>
      </c>
      <c r="G105" s="213"/>
      <c r="H105" s="213" t="s">
        <v>695</v>
      </c>
      <c r="I105" s="213" t="s">
        <v>658</v>
      </c>
      <c r="J105" s="213">
        <v>120</v>
      </c>
      <c r="K105" s="224"/>
    </row>
    <row r="106" spans="2:11" ht="15" customHeight="1">
      <c r="B106" s="233"/>
      <c r="C106" s="213" t="s">
        <v>661</v>
      </c>
      <c r="D106" s="213"/>
      <c r="E106" s="213"/>
      <c r="F106" s="232" t="s">
        <v>662</v>
      </c>
      <c r="G106" s="213"/>
      <c r="H106" s="213" t="s">
        <v>695</v>
      </c>
      <c r="I106" s="213" t="s">
        <v>658</v>
      </c>
      <c r="J106" s="213">
        <v>50</v>
      </c>
      <c r="K106" s="224"/>
    </row>
    <row r="107" spans="2:11" ht="15" customHeight="1">
      <c r="B107" s="233"/>
      <c r="C107" s="213" t="s">
        <v>664</v>
      </c>
      <c r="D107" s="213"/>
      <c r="E107" s="213"/>
      <c r="F107" s="232" t="s">
        <v>656</v>
      </c>
      <c r="G107" s="213"/>
      <c r="H107" s="213" t="s">
        <v>695</v>
      </c>
      <c r="I107" s="213" t="s">
        <v>666</v>
      </c>
      <c r="J107" s="213"/>
      <c r="K107" s="224"/>
    </row>
    <row r="108" spans="2:11" ht="15" customHeight="1">
      <c r="B108" s="233"/>
      <c r="C108" s="213" t="s">
        <v>675</v>
      </c>
      <c r="D108" s="213"/>
      <c r="E108" s="213"/>
      <c r="F108" s="232" t="s">
        <v>662</v>
      </c>
      <c r="G108" s="213"/>
      <c r="H108" s="213" t="s">
        <v>695</v>
      </c>
      <c r="I108" s="213" t="s">
        <v>658</v>
      </c>
      <c r="J108" s="213">
        <v>50</v>
      </c>
      <c r="K108" s="224"/>
    </row>
    <row r="109" spans="2:11" ht="15" customHeight="1">
      <c r="B109" s="233"/>
      <c r="C109" s="213" t="s">
        <v>683</v>
      </c>
      <c r="D109" s="213"/>
      <c r="E109" s="213"/>
      <c r="F109" s="232" t="s">
        <v>662</v>
      </c>
      <c r="G109" s="213"/>
      <c r="H109" s="213" t="s">
        <v>695</v>
      </c>
      <c r="I109" s="213" t="s">
        <v>658</v>
      </c>
      <c r="J109" s="213">
        <v>50</v>
      </c>
      <c r="K109" s="224"/>
    </row>
    <row r="110" spans="2:11" ht="15" customHeight="1">
      <c r="B110" s="233"/>
      <c r="C110" s="213" t="s">
        <v>681</v>
      </c>
      <c r="D110" s="213"/>
      <c r="E110" s="213"/>
      <c r="F110" s="232" t="s">
        <v>662</v>
      </c>
      <c r="G110" s="213"/>
      <c r="H110" s="213" t="s">
        <v>695</v>
      </c>
      <c r="I110" s="213" t="s">
        <v>658</v>
      </c>
      <c r="J110" s="213">
        <v>50</v>
      </c>
      <c r="K110" s="224"/>
    </row>
    <row r="111" spans="2:11" ht="15" customHeight="1">
      <c r="B111" s="233"/>
      <c r="C111" s="213" t="s">
        <v>51</v>
      </c>
      <c r="D111" s="213"/>
      <c r="E111" s="213"/>
      <c r="F111" s="232" t="s">
        <v>656</v>
      </c>
      <c r="G111" s="213"/>
      <c r="H111" s="213" t="s">
        <v>696</v>
      </c>
      <c r="I111" s="213" t="s">
        <v>658</v>
      </c>
      <c r="J111" s="213">
        <v>20</v>
      </c>
      <c r="K111" s="224"/>
    </row>
    <row r="112" spans="2:11" ht="15" customHeight="1">
      <c r="B112" s="233"/>
      <c r="C112" s="213" t="s">
        <v>697</v>
      </c>
      <c r="D112" s="213"/>
      <c r="E112" s="213"/>
      <c r="F112" s="232" t="s">
        <v>656</v>
      </c>
      <c r="G112" s="213"/>
      <c r="H112" s="213" t="s">
        <v>698</v>
      </c>
      <c r="I112" s="213" t="s">
        <v>658</v>
      </c>
      <c r="J112" s="213">
        <v>120</v>
      </c>
      <c r="K112" s="224"/>
    </row>
    <row r="113" spans="2:11" ht="15" customHeight="1">
      <c r="B113" s="233"/>
      <c r="C113" s="213" t="s">
        <v>36</v>
      </c>
      <c r="D113" s="213"/>
      <c r="E113" s="213"/>
      <c r="F113" s="232" t="s">
        <v>656</v>
      </c>
      <c r="G113" s="213"/>
      <c r="H113" s="213" t="s">
        <v>699</v>
      </c>
      <c r="I113" s="213" t="s">
        <v>690</v>
      </c>
      <c r="J113" s="213"/>
      <c r="K113" s="224"/>
    </row>
    <row r="114" spans="2:11" ht="15" customHeight="1">
      <c r="B114" s="233"/>
      <c r="C114" s="213" t="s">
        <v>46</v>
      </c>
      <c r="D114" s="213"/>
      <c r="E114" s="213"/>
      <c r="F114" s="232" t="s">
        <v>656</v>
      </c>
      <c r="G114" s="213"/>
      <c r="H114" s="213" t="s">
        <v>700</v>
      </c>
      <c r="I114" s="213" t="s">
        <v>690</v>
      </c>
      <c r="J114" s="213"/>
      <c r="K114" s="224"/>
    </row>
    <row r="115" spans="2:11" ht="15" customHeight="1">
      <c r="B115" s="233"/>
      <c r="C115" s="213" t="s">
        <v>55</v>
      </c>
      <c r="D115" s="213"/>
      <c r="E115" s="213"/>
      <c r="F115" s="232" t="s">
        <v>656</v>
      </c>
      <c r="G115" s="213"/>
      <c r="H115" s="213" t="s">
        <v>701</v>
      </c>
      <c r="I115" s="213" t="s">
        <v>702</v>
      </c>
      <c r="J115" s="213"/>
      <c r="K115" s="224"/>
    </row>
    <row r="116" spans="2:11" ht="15" customHeight="1">
      <c r="B116" s="236"/>
      <c r="C116" s="242"/>
      <c r="D116" s="242"/>
      <c r="E116" s="242"/>
      <c r="F116" s="242"/>
      <c r="G116" s="242"/>
      <c r="H116" s="242"/>
      <c r="I116" s="242"/>
      <c r="J116" s="242"/>
      <c r="K116" s="238"/>
    </row>
    <row r="117" spans="2:11" ht="18.75" customHeight="1">
      <c r="B117" s="243"/>
      <c r="C117" s="209"/>
      <c r="D117" s="209"/>
      <c r="E117" s="209"/>
      <c r="F117" s="244"/>
      <c r="G117" s="209"/>
      <c r="H117" s="209"/>
      <c r="I117" s="209"/>
      <c r="J117" s="209"/>
      <c r="K117" s="243"/>
    </row>
    <row r="118" spans="2:11" ht="18.75" customHeight="1">
      <c r="B118" s="219"/>
      <c r="C118" s="219"/>
      <c r="D118" s="219"/>
      <c r="E118" s="219"/>
      <c r="F118" s="219"/>
      <c r="G118" s="219"/>
      <c r="H118" s="219"/>
      <c r="I118" s="219"/>
      <c r="J118" s="219"/>
      <c r="K118" s="219"/>
    </row>
    <row r="119" spans="2:11" ht="7.5" customHeight="1">
      <c r="B119" s="245"/>
      <c r="C119" s="246"/>
      <c r="D119" s="246"/>
      <c r="E119" s="246"/>
      <c r="F119" s="246"/>
      <c r="G119" s="246"/>
      <c r="H119" s="246"/>
      <c r="I119" s="246"/>
      <c r="J119" s="246"/>
      <c r="K119" s="247"/>
    </row>
    <row r="120" spans="2:11" ht="45" customHeight="1">
      <c r="B120" s="248"/>
      <c r="C120" s="327" t="s">
        <v>703</v>
      </c>
      <c r="D120" s="327"/>
      <c r="E120" s="327"/>
      <c r="F120" s="327"/>
      <c r="G120" s="327"/>
      <c r="H120" s="327"/>
      <c r="I120" s="327"/>
      <c r="J120" s="327"/>
      <c r="K120" s="249"/>
    </row>
    <row r="121" spans="2:11" ht="17.25" customHeight="1">
      <c r="B121" s="250"/>
      <c r="C121" s="225" t="s">
        <v>650</v>
      </c>
      <c r="D121" s="225"/>
      <c r="E121" s="225"/>
      <c r="F121" s="225" t="s">
        <v>651</v>
      </c>
      <c r="G121" s="226"/>
      <c r="H121" s="225" t="s">
        <v>125</v>
      </c>
      <c r="I121" s="225" t="s">
        <v>55</v>
      </c>
      <c r="J121" s="225" t="s">
        <v>652</v>
      </c>
      <c r="K121" s="251"/>
    </row>
    <row r="122" spans="2:11" ht="17.25" customHeight="1">
      <c r="B122" s="250"/>
      <c r="C122" s="227" t="s">
        <v>653</v>
      </c>
      <c r="D122" s="227"/>
      <c r="E122" s="227"/>
      <c r="F122" s="228" t="s">
        <v>654</v>
      </c>
      <c r="G122" s="229"/>
      <c r="H122" s="227"/>
      <c r="I122" s="227"/>
      <c r="J122" s="227" t="s">
        <v>655</v>
      </c>
      <c r="K122" s="251"/>
    </row>
    <row r="123" spans="2:11" ht="5.25" customHeight="1">
      <c r="B123" s="252"/>
      <c r="C123" s="230"/>
      <c r="D123" s="230"/>
      <c r="E123" s="230"/>
      <c r="F123" s="230"/>
      <c r="G123" s="213"/>
      <c r="H123" s="230"/>
      <c r="I123" s="230"/>
      <c r="J123" s="230"/>
      <c r="K123" s="253"/>
    </row>
    <row r="124" spans="2:11" ht="15" customHeight="1">
      <c r="B124" s="252"/>
      <c r="C124" s="213" t="s">
        <v>659</v>
      </c>
      <c r="D124" s="230"/>
      <c r="E124" s="230"/>
      <c r="F124" s="232" t="s">
        <v>656</v>
      </c>
      <c r="G124" s="213"/>
      <c r="H124" s="213" t="s">
        <v>695</v>
      </c>
      <c r="I124" s="213" t="s">
        <v>658</v>
      </c>
      <c r="J124" s="213">
        <v>120</v>
      </c>
      <c r="K124" s="254"/>
    </row>
    <row r="125" spans="2:11" ht="15" customHeight="1">
      <c r="B125" s="252"/>
      <c r="C125" s="213" t="s">
        <v>704</v>
      </c>
      <c r="D125" s="213"/>
      <c r="E125" s="213"/>
      <c r="F125" s="232" t="s">
        <v>656</v>
      </c>
      <c r="G125" s="213"/>
      <c r="H125" s="213" t="s">
        <v>705</v>
      </c>
      <c r="I125" s="213" t="s">
        <v>658</v>
      </c>
      <c r="J125" s="213" t="s">
        <v>706</v>
      </c>
      <c r="K125" s="254"/>
    </row>
    <row r="126" spans="2:11" ht="15" customHeight="1">
      <c r="B126" s="252"/>
      <c r="C126" s="213" t="s">
        <v>83</v>
      </c>
      <c r="D126" s="213"/>
      <c r="E126" s="213"/>
      <c r="F126" s="232" t="s">
        <v>656</v>
      </c>
      <c r="G126" s="213"/>
      <c r="H126" s="213" t="s">
        <v>707</v>
      </c>
      <c r="I126" s="213" t="s">
        <v>658</v>
      </c>
      <c r="J126" s="213" t="s">
        <v>706</v>
      </c>
      <c r="K126" s="254"/>
    </row>
    <row r="127" spans="2:11" ht="15" customHeight="1">
      <c r="B127" s="252"/>
      <c r="C127" s="213" t="s">
        <v>667</v>
      </c>
      <c r="D127" s="213"/>
      <c r="E127" s="213"/>
      <c r="F127" s="232" t="s">
        <v>662</v>
      </c>
      <c r="G127" s="213"/>
      <c r="H127" s="213" t="s">
        <v>668</v>
      </c>
      <c r="I127" s="213" t="s">
        <v>658</v>
      </c>
      <c r="J127" s="213">
        <v>15</v>
      </c>
      <c r="K127" s="254"/>
    </row>
    <row r="128" spans="2:11" ht="15" customHeight="1">
      <c r="B128" s="252"/>
      <c r="C128" s="234" t="s">
        <v>669</v>
      </c>
      <c r="D128" s="234"/>
      <c r="E128" s="234"/>
      <c r="F128" s="235" t="s">
        <v>662</v>
      </c>
      <c r="G128" s="234"/>
      <c r="H128" s="234" t="s">
        <v>670</v>
      </c>
      <c r="I128" s="234" t="s">
        <v>658</v>
      </c>
      <c r="J128" s="234">
        <v>15</v>
      </c>
      <c r="K128" s="254"/>
    </row>
    <row r="129" spans="2:11" ht="15" customHeight="1">
      <c r="B129" s="252"/>
      <c r="C129" s="234" t="s">
        <v>671</v>
      </c>
      <c r="D129" s="234"/>
      <c r="E129" s="234"/>
      <c r="F129" s="235" t="s">
        <v>662</v>
      </c>
      <c r="G129" s="234"/>
      <c r="H129" s="234" t="s">
        <v>672</v>
      </c>
      <c r="I129" s="234" t="s">
        <v>658</v>
      </c>
      <c r="J129" s="234">
        <v>20</v>
      </c>
      <c r="K129" s="254"/>
    </row>
    <row r="130" spans="2:11" ht="15" customHeight="1">
      <c r="B130" s="252"/>
      <c r="C130" s="234" t="s">
        <v>673</v>
      </c>
      <c r="D130" s="234"/>
      <c r="E130" s="234"/>
      <c r="F130" s="235" t="s">
        <v>662</v>
      </c>
      <c r="G130" s="234"/>
      <c r="H130" s="234" t="s">
        <v>674</v>
      </c>
      <c r="I130" s="234" t="s">
        <v>658</v>
      </c>
      <c r="J130" s="234">
        <v>20</v>
      </c>
      <c r="K130" s="254"/>
    </row>
    <row r="131" spans="2:11" ht="15" customHeight="1">
      <c r="B131" s="252"/>
      <c r="C131" s="213" t="s">
        <v>661</v>
      </c>
      <c r="D131" s="213"/>
      <c r="E131" s="213"/>
      <c r="F131" s="232" t="s">
        <v>662</v>
      </c>
      <c r="G131" s="213"/>
      <c r="H131" s="213" t="s">
        <v>695</v>
      </c>
      <c r="I131" s="213" t="s">
        <v>658</v>
      </c>
      <c r="J131" s="213">
        <v>50</v>
      </c>
      <c r="K131" s="254"/>
    </row>
    <row r="132" spans="2:11" ht="15" customHeight="1">
      <c r="B132" s="252"/>
      <c r="C132" s="213" t="s">
        <v>675</v>
      </c>
      <c r="D132" s="213"/>
      <c r="E132" s="213"/>
      <c r="F132" s="232" t="s">
        <v>662</v>
      </c>
      <c r="G132" s="213"/>
      <c r="H132" s="213" t="s">
        <v>695</v>
      </c>
      <c r="I132" s="213" t="s">
        <v>658</v>
      </c>
      <c r="J132" s="213">
        <v>50</v>
      </c>
      <c r="K132" s="254"/>
    </row>
    <row r="133" spans="2:11" ht="15" customHeight="1">
      <c r="B133" s="252"/>
      <c r="C133" s="213" t="s">
        <v>681</v>
      </c>
      <c r="D133" s="213"/>
      <c r="E133" s="213"/>
      <c r="F133" s="232" t="s">
        <v>662</v>
      </c>
      <c r="G133" s="213"/>
      <c r="H133" s="213" t="s">
        <v>695</v>
      </c>
      <c r="I133" s="213" t="s">
        <v>658</v>
      </c>
      <c r="J133" s="213">
        <v>50</v>
      </c>
      <c r="K133" s="254"/>
    </row>
    <row r="134" spans="2:11" ht="15" customHeight="1">
      <c r="B134" s="252"/>
      <c r="C134" s="213" t="s">
        <v>683</v>
      </c>
      <c r="D134" s="213"/>
      <c r="E134" s="213"/>
      <c r="F134" s="232" t="s">
        <v>662</v>
      </c>
      <c r="G134" s="213"/>
      <c r="H134" s="213" t="s">
        <v>695</v>
      </c>
      <c r="I134" s="213" t="s">
        <v>658</v>
      </c>
      <c r="J134" s="213">
        <v>50</v>
      </c>
      <c r="K134" s="254"/>
    </row>
    <row r="135" spans="2:11" ht="15" customHeight="1">
      <c r="B135" s="252"/>
      <c r="C135" s="213" t="s">
        <v>130</v>
      </c>
      <c r="D135" s="213"/>
      <c r="E135" s="213"/>
      <c r="F135" s="232" t="s">
        <v>662</v>
      </c>
      <c r="G135" s="213"/>
      <c r="H135" s="213" t="s">
        <v>708</v>
      </c>
      <c r="I135" s="213" t="s">
        <v>658</v>
      </c>
      <c r="J135" s="213">
        <v>255</v>
      </c>
      <c r="K135" s="254"/>
    </row>
    <row r="136" spans="2:11" ht="15" customHeight="1">
      <c r="B136" s="252"/>
      <c r="C136" s="213" t="s">
        <v>685</v>
      </c>
      <c r="D136" s="213"/>
      <c r="E136" s="213"/>
      <c r="F136" s="232" t="s">
        <v>656</v>
      </c>
      <c r="G136" s="213"/>
      <c r="H136" s="213" t="s">
        <v>709</v>
      </c>
      <c r="I136" s="213" t="s">
        <v>687</v>
      </c>
      <c r="J136" s="213"/>
      <c r="K136" s="254"/>
    </row>
    <row r="137" spans="2:11" ht="15" customHeight="1">
      <c r="B137" s="252"/>
      <c r="C137" s="213" t="s">
        <v>688</v>
      </c>
      <c r="D137" s="213"/>
      <c r="E137" s="213"/>
      <c r="F137" s="232" t="s">
        <v>656</v>
      </c>
      <c r="G137" s="213"/>
      <c r="H137" s="213" t="s">
        <v>710</v>
      </c>
      <c r="I137" s="213" t="s">
        <v>690</v>
      </c>
      <c r="J137" s="213"/>
      <c r="K137" s="254"/>
    </row>
    <row r="138" spans="2:11" ht="15" customHeight="1">
      <c r="B138" s="252"/>
      <c r="C138" s="213" t="s">
        <v>691</v>
      </c>
      <c r="D138" s="213"/>
      <c r="E138" s="213"/>
      <c r="F138" s="232" t="s">
        <v>656</v>
      </c>
      <c r="G138" s="213"/>
      <c r="H138" s="213" t="s">
        <v>691</v>
      </c>
      <c r="I138" s="213" t="s">
        <v>690</v>
      </c>
      <c r="J138" s="213"/>
      <c r="K138" s="254"/>
    </row>
    <row r="139" spans="2:11" ht="15" customHeight="1">
      <c r="B139" s="252"/>
      <c r="C139" s="213" t="s">
        <v>36</v>
      </c>
      <c r="D139" s="213"/>
      <c r="E139" s="213"/>
      <c r="F139" s="232" t="s">
        <v>656</v>
      </c>
      <c r="G139" s="213"/>
      <c r="H139" s="213" t="s">
        <v>711</v>
      </c>
      <c r="I139" s="213" t="s">
        <v>690</v>
      </c>
      <c r="J139" s="213"/>
      <c r="K139" s="254"/>
    </row>
    <row r="140" spans="2:11" ht="15" customHeight="1">
      <c r="B140" s="252"/>
      <c r="C140" s="213" t="s">
        <v>712</v>
      </c>
      <c r="D140" s="213"/>
      <c r="E140" s="213"/>
      <c r="F140" s="232" t="s">
        <v>656</v>
      </c>
      <c r="G140" s="213"/>
      <c r="H140" s="213" t="s">
        <v>713</v>
      </c>
      <c r="I140" s="213" t="s">
        <v>690</v>
      </c>
      <c r="J140" s="213"/>
      <c r="K140" s="254"/>
    </row>
    <row r="141" spans="2:11" ht="15" customHeight="1">
      <c r="B141" s="255"/>
      <c r="C141" s="256"/>
      <c r="D141" s="256"/>
      <c r="E141" s="256"/>
      <c r="F141" s="256"/>
      <c r="G141" s="256"/>
      <c r="H141" s="256"/>
      <c r="I141" s="256"/>
      <c r="J141" s="256"/>
      <c r="K141" s="257"/>
    </row>
    <row r="142" spans="2:11" ht="18.75" customHeight="1">
      <c r="B142" s="209"/>
      <c r="C142" s="209"/>
      <c r="D142" s="209"/>
      <c r="E142" s="209"/>
      <c r="F142" s="244"/>
      <c r="G142" s="209"/>
      <c r="H142" s="209"/>
      <c r="I142" s="209"/>
      <c r="J142" s="209"/>
      <c r="K142" s="209"/>
    </row>
    <row r="143" spans="2:11" ht="18.75" customHeight="1">
      <c r="B143" s="219"/>
      <c r="C143" s="219"/>
      <c r="D143" s="219"/>
      <c r="E143" s="219"/>
      <c r="F143" s="219"/>
      <c r="G143" s="219"/>
      <c r="H143" s="219"/>
      <c r="I143" s="219"/>
      <c r="J143" s="219"/>
      <c r="K143" s="219"/>
    </row>
    <row r="144" spans="2:11" ht="7.5" customHeight="1">
      <c r="B144" s="220"/>
      <c r="C144" s="221"/>
      <c r="D144" s="221"/>
      <c r="E144" s="221"/>
      <c r="F144" s="221"/>
      <c r="G144" s="221"/>
      <c r="H144" s="221"/>
      <c r="I144" s="221"/>
      <c r="J144" s="221"/>
      <c r="K144" s="222"/>
    </row>
    <row r="145" spans="2:11" ht="45" customHeight="1">
      <c r="B145" s="223"/>
      <c r="C145" s="328" t="s">
        <v>714</v>
      </c>
      <c r="D145" s="328"/>
      <c r="E145" s="328"/>
      <c r="F145" s="328"/>
      <c r="G145" s="328"/>
      <c r="H145" s="328"/>
      <c r="I145" s="328"/>
      <c r="J145" s="328"/>
      <c r="K145" s="224"/>
    </row>
    <row r="146" spans="2:11" ht="17.25" customHeight="1">
      <c r="B146" s="223"/>
      <c r="C146" s="225" t="s">
        <v>650</v>
      </c>
      <c r="D146" s="225"/>
      <c r="E146" s="225"/>
      <c r="F146" s="225" t="s">
        <v>651</v>
      </c>
      <c r="G146" s="226"/>
      <c r="H146" s="225" t="s">
        <v>125</v>
      </c>
      <c r="I146" s="225" t="s">
        <v>55</v>
      </c>
      <c r="J146" s="225" t="s">
        <v>652</v>
      </c>
      <c r="K146" s="224"/>
    </row>
    <row r="147" spans="2:11" ht="17.25" customHeight="1">
      <c r="B147" s="223"/>
      <c r="C147" s="227" t="s">
        <v>653</v>
      </c>
      <c r="D147" s="227"/>
      <c r="E147" s="227"/>
      <c r="F147" s="228" t="s">
        <v>654</v>
      </c>
      <c r="G147" s="229"/>
      <c r="H147" s="227"/>
      <c r="I147" s="227"/>
      <c r="J147" s="227" t="s">
        <v>655</v>
      </c>
      <c r="K147" s="224"/>
    </row>
    <row r="148" spans="2:11" ht="5.25" customHeight="1">
      <c r="B148" s="233"/>
      <c r="C148" s="230"/>
      <c r="D148" s="230"/>
      <c r="E148" s="230"/>
      <c r="F148" s="230"/>
      <c r="G148" s="231"/>
      <c r="H148" s="230"/>
      <c r="I148" s="230"/>
      <c r="J148" s="230"/>
      <c r="K148" s="254"/>
    </row>
    <row r="149" spans="2:11" ht="15" customHeight="1">
      <c r="B149" s="233"/>
      <c r="C149" s="258" t="s">
        <v>659</v>
      </c>
      <c r="D149" s="213"/>
      <c r="E149" s="213"/>
      <c r="F149" s="259" t="s">
        <v>656</v>
      </c>
      <c r="G149" s="213"/>
      <c r="H149" s="258" t="s">
        <v>695</v>
      </c>
      <c r="I149" s="258" t="s">
        <v>658</v>
      </c>
      <c r="J149" s="258">
        <v>120</v>
      </c>
      <c r="K149" s="254"/>
    </row>
    <row r="150" spans="2:11" ht="15" customHeight="1">
      <c r="B150" s="233"/>
      <c r="C150" s="258" t="s">
        <v>704</v>
      </c>
      <c r="D150" s="213"/>
      <c r="E150" s="213"/>
      <c r="F150" s="259" t="s">
        <v>656</v>
      </c>
      <c r="G150" s="213"/>
      <c r="H150" s="258" t="s">
        <v>715</v>
      </c>
      <c r="I150" s="258" t="s">
        <v>658</v>
      </c>
      <c r="J150" s="258" t="s">
        <v>706</v>
      </c>
      <c r="K150" s="254"/>
    </row>
    <row r="151" spans="2:11" ht="15" customHeight="1">
      <c r="B151" s="233"/>
      <c r="C151" s="258" t="s">
        <v>83</v>
      </c>
      <c r="D151" s="213"/>
      <c r="E151" s="213"/>
      <c r="F151" s="259" t="s">
        <v>656</v>
      </c>
      <c r="G151" s="213"/>
      <c r="H151" s="258" t="s">
        <v>716</v>
      </c>
      <c r="I151" s="258" t="s">
        <v>658</v>
      </c>
      <c r="J151" s="258" t="s">
        <v>706</v>
      </c>
      <c r="K151" s="254"/>
    </row>
    <row r="152" spans="2:11" ht="15" customHeight="1">
      <c r="B152" s="233"/>
      <c r="C152" s="258" t="s">
        <v>661</v>
      </c>
      <c r="D152" s="213"/>
      <c r="E152" s="213"/>
      <c r="F152" s="259" t="s">
        <v>662</v>
      </c>
      <c r="G152" s="213"/>
      <c r="H152" s="258" t="s">
        <v>695</v>
      </c>
      <c r="I152" s="258" t="s">
        <v>658</v>
      </c>
      <c r="J152" s="258">
        <v>50</v>
      </c>
      <c r="K152" s="254"/>
    </row>
    <row r="153" spans="2:11" ht="15" customHeight="1">
      <c r="B153" s="233"/>
      <c r="C153" s="258" t="s">
        <v>664</v>
      </c>
      <c r="D153" s="213"/>
      <c r="E153" s="213"/>
      <c r="F153" s="259" t="s">
        <v>656</v>
      </c>
      <c r="G153" s="213"/>
      <c r="H153" s="258" t="s">
        <v>695</v>
      </c>
      <c r="I153" s="258" t="s">
        <v>666</v>
      </c>
      <c r="J153" s="258"/>
      <c r="K153" s="254"/>
    </row>
    <row r="154" spans="2:11" ht="15" customHeight="1">
      <c r="B154" s="233"/>
      <c r="C154" s="258" t="s">
        <v>675</v>
      </c>
      <c r="D154" s="213"/>
      <c r="E154" s="213"/>
      <c r="F154" s="259" t="s">
        <v>662</v>
      </c>
      <c r="G154" s="213"/>
      <c r="H154" s="258" t="s">
        <v>695</v>
      </c>
      <c r="I154" s="258" t="s">
        <v>658</v>
      </c>
      <c r="J154" s="258">
        <v>50</v>
      </c>
      <c r="K154" s="254"/>
    </row>
    <row r="155" spans="2:11" ht="15" customHeight="1">
      <c r="B155" s="233"/>
      <c r="C155" s="258" t="s">
        <v>683</v>
      </c>
      <c r="D155" s="213"/>
      <c r="E155" s="213"/>
      <c r="F155" s="259" t="s">
        <v>662</v>
      </c>
      <c r="G155" s="213"/>
      <c r="H155" s="258" t="s">
        <v>695</v>
      </c>
      <c r="I155" s="258" t="s">
        <v>658</v>
      </c>
      <c r="J155" s="258">
        <v>50</v>
      </c>
      <c r="K155" s="254"/>
    </row>
    <row r="156" spans="2:11" ht="15" customHeight="1">
      <c r="B156" s="233"/>
      <c r="C156" s="258" t="s">
        <v>681</v>
      </c>
      <c r="D156" s="213"/>
      <c r="E156" s="213"/>
      <c r="F156" s="259" t="s">
        <v>662</v>
      </c>
      <c r="G156" s="213"/>
      <c r="H156" s="258" t="s">
        <v>695</v>
      </c>
      <c r="I156" s="258" t="s">
        <v>658</v>
      </c>
      <c r="J156" s="258">
        <v>50</v>
      </c>
      <c r="K156" s="254"/>
    </row>
    <row r="157" spans="2:11" ht="15" customHeight="1">
      <c r="B157" s="233"/>
      <c r="C157" s="258" t="s">
        <v>114</v>
      </c>
      <c r="D157" s="213"/>
      <c r="E157" s="213"/>
      <c r="F157" s="259" t="s">
        <v>656</v>
      </c>
      <c r="G157" s="213"/>
      <c r="H157" s="258" t="s">
        <v>717</v>
      </c>
      <c r="I157" s="258" t="s">
        <v>658</v>
      </c>
      <c r="J157" s="258" t="s">
        <v>718</v>
      </c>
      <c r="K157" s="254"/>
    </row>
    <row r="158" spans="2:11" ht="15" customHeight="1">
      <c r="B158" s="233"/>
      <c r="C158" s="258" t="s">
        <v>719</v>
      </c>
      <c r="D158" s="213"/>
      <c r="E158" s="213"/>
      <c r="F158" s="259" t="s">
        <v>656</v>
      </c>
      <c r="G158" s="213"/>
      <c r="H158" s="258" t="s">
        <v>720</v>
      </c>
      <c r="I158" s="258" t="s">
        <v>690</v>
      </c>
      <c r="J158" s="258"/>
      <c r="K158" s="254"/>
    </row>
    <row r="159" spans="2:11" ht="15" customHeight="1">
      <c r="B159" s="260"/>
      <c r="C159" s="242"/>
      <c r="D159" s="242"/>
      <c r="E159" s="242"/>
      <c r="F159" s="242"/>
      <c r="G159" s="242"/>
      <c r="H159" s="242"/>
      <c r="I159" s="242"/>
      <c r="J159" s="242"/>
      <c r="K159" s="261"/>
    </row>
    <row r="160" spans="2:11" ht="18.75" customHeight="1">
      <c r="B160" s="209"/>
      <c r="C160" s="213"/>
      <c r="D160" s="213"/>
      <c r="E160" s="213"/>
      <c r="F160" s="232"/>
      <c r="G160" s="213"/>
      <c r="H160" s="213"/>
      <c r="I160" s="213"/>
      <c r="J160" s="213"/>
      <c r="K160" s="209"/>
    </row>
    <row r="161" spans="2:11" ht="18.75" customHeight="1">
      <c r="B161" s="219"/>
      <c r="C161" s="219"/>
      <c r="D161" s="219"/>
      <c r="E161" s="219"/>
      <c r="F161" s="219"/>
      <c r="G161" s="219"/>
      <c r="H161" s="219"/>
      <c r="I161" s="219"/>
      <c r="J161" s="219"/>
      <c r="K161" s="219"/>
    </row>
    <row r="162" spans="2:11" ht="7.5" customHeight="1">
      <c r="B162" s="201"/>
      <c r="C162" s="202"/>
      <c r="D162" s="202"/>
      <c r="E162" s="202"/>
      <c r="F162" s="202"/>
      <c r="G162" s="202"/>
      <c r="H162" s="202"/>
      <c r="I162" s="202"/>
      <c r="J162" s="202"/>
      <c r="K162" s="203"/>
    </row>
    <row r="163" spans="2:11" ht="45" customHeight="1">
      <c r="B163" s="204"/>
      <c r="C163" s="327" t="s">
        <v>721</v>
      </c>
      <c r="D163" s="327"/>
      <c r="E163" s="327"/>
      <c r="F163" s="327"/>
      <c r="G163" s="327"/>
      <c r="H163" s="327"/>
      <c r="I163" s="327"/>
      <c r="J163" s="327"/>
      <c r="K163" s="205"/>
    </row>
    <row r="164" spans="2:11" ht="17.25" customHeight="1">
      <c r="B164" s="204"/>
      <c r="C164" s="225" t="s">
        <v>650</v>
      </c>
      <c r="D164" s="225"/>
      <c r="E164" s="225"/>
      <c r="F164" s="225" t="s">
        <v>651</v>
      </c>
      <c r="G164" s="262"/>
      <c r="H164" s="263" t="s">
        <v>125</v>
      </c>
      <c r="I164" s="263" t="s">
        <v>55</v>
      </c>
      <c r="J164" s="225" t="s">
        <v>652</v>
      </c>
      <c r="K164" s="205"/>
    </row>
    <row r="165" spans="2:11" ht="17.25" customHeight="1">
      <c r="B165" s="206"/>
      <c r="C165" s="227" t="s">
        <v>653</v>
      </c>
      <c r="D165" s="227"/>
      <c r="E165" s="227"/>
      <c r="F165" s="228" t="s">
        <v>654</v>
      </c>
      <c r="G165" s="264"/>
      <c r="H165" s="265"/>
      <c r="I165" s="265"/>
      <c r="J165" s="227" t="s">
        <v>655</v>
      </c>
      <c r="K165" s="207"/>
    </row>
    <row r="166" spans="2:11" ht="5.25" customHeight="1">
      <c r="B166" s="233"/>
      <c r="C166" s="230"/>
      <c r="D166" s="230"/>
      <c r="E166" s="230"/>
      <c r="F166" s="230"/>
      <c r="G166" s="231"/>
      <c r="H166" s="230"/>
      <c r="I166" s="230"/>
      <c r="J166" s="230"/>
      <c r="K166" s="254"/>
    </row>
    <row r="167" spans="2:11" ht="15" customHeight="1">
      <c r="B167" s="233"/>
      <c r="C167" s="213" t="s">
        <v>659</v>
      </c>
      <c r="D167" s="213"/>
      <c r="E167" s="213"/>
      <c r="F167" s="232" t="s">
        <v>656</v>
      </c>
      <c r="G167" s="213"/>
      <c r="H167" s="213" t="s">
        <v>695</v>
      </c>
      <c r="I167" s="213" t="s">
        <v>658</v>
      </c>
      <c r="J167" s="213">
        <v>120</v>
      </c>
      <c r="K167" s="254"/>
    </row>
    <row r="168" spans="2:11" ht="15" customHeight="1">
      <c r="B168" s="233"/>
      <c r="C168" s="213" t="s">
        <v>704</v>
      </c>
      <c r="D168" s="213"/>
      <c r="E168" s="213"/>
      <c r="F168" s="232" t="s">
        <v>656</v>
      </c>
      <c r="G168" s="213"/>
      <c r="H168" s="213" t="s">
        <v>705</v>
      </c>
      <c r="I168" s="213" t="s">
        <v>658</v>
      </c>
      <c r="J168" s="213" t="s">
        <v>706</v>
      </c>
      <c r="K168" s="254"/>
    </row>
    <row r="169" spans="2:11" ht="15" customHeight="1">
      <c r="B169" s="233"/>
      <c r="C169" s="213" t="s">
        <v>83</v>
      </c>
      <c r="D169" s="213"/>
      <c r="E169" s="213"/>
      <c r="F169" s="232" t="s">
        <v>656</v>
      </c>
      <c r="G169" s="213"/>
      <c r="H169" s="213" t="s">
        <v>722</v>
      </c>
      <c r="I169" s="213" t="s">
        <v>658</v>
      </c>
      <c r="J169" s="213" t="s">
        <v>706</v>
      </c>
      <c r="K169" s="254"/>
    </row>
    <row r="170" spans="2:11" ht="15" customHeight="1">
      <c r="B170" s="233"/>
      <c r="C170" s="213" t="s">
        <v>661</v>
      </c>
      <c r="D170" s="213"/>
      <c r="E170" s="213"/>
      <c r="F170" s="232" t="s">
        <v>662</v>
      </c>
      <c r="G170" s="213"/>
      <c r="H170" s="213" t="s">
        <v>722</v>
      </c>
      <c r="I170" s="213" t="s">
        <v>658</v>
      </c>
      <c r="J170" s="213">
        <v>50</v>
      </c>
      <c r="K170" s="254"/>
    </row>
    <row r="171" spans="2:11" ht="15" customHeight="1">
      <c r="B171" s="233"/>
      <c r="C171" s="213" t="s">
        <v>664</v>
      </c>
      <c r="D171" s="213"/>
      <c r="E171" s="213"/>
      <c r="F171" s="232" t="s">
        <v>656</v>
      </c>
      <c r="G171" s="213"/>
      <c r="H171" s="213" t="s">
        <v>722</v>
      </c>
      <c r="I171" s="213" t="s">
        <v>666</v>
      </c>
      <c r="J171" s="213"/>
      <c r="K171" s="254"/>
    </row>
    <row r="172" spans="2:11" ht="15" customHeight="1">
      <c r="B172" s="233"/>
      <c r="C172" s="213" t="s">
        <v>675</v>
      </c>
      <c r="D172" s="213"/>
      <c r="E172" s="213"/>
      <c r="F172" s="232" t="s">
        <v>662</v>
      </c>
      <c r="G172" s="213"/>
      <c r="H172" s="213" t="s">
        <v>722</v>
      </c>
      <c r="I172" s="213" t="s">
        <v>658</v>
      </c>
      <c r="J172" s="213">
        <v>50</v>
      </c>
      <c r="K172" s="254"/>
    </row>
    <row r="173" spans="2:11" ht="15" customHeight="1">
      <c r="B173" s="233"/>
      <c r="C173" s="213" t="s">
        <v>683</v>
      </c>
      <c r="D173" s="213"/>
      <c r="E173" s="213"/>
      <c r="F173" s="232" t="s">
        <v>662</v>
      </c>
      <c r="G173" s="213"/>
      <c r="H173" s="213" t="s">
        <v>722</v>
      </c>
      <c r="I173" s="213" t="s">
        <v>658</v>
      </c>
      <c r="J173" s="213">
        <v>50</v>
      </c>
      <c r="K173" s="254"/>
    </row>
    <row r="174" spans="2:11" ht="15" customHeight="1">
      <c r="B174" s="233"/>
      <c r="C174" s="213" t="s">
        <v>681</v>
      </c>
      <c r="D174" s="213"/>
      <c r="E174" s="213"/>
      <c r="F174" s="232" t="s">
        <v>662</v>
      </c>
      <c r="G174" s="213"/>
      <c r="H174" s="213" t="s">
        <v>722</v>
      </c>
      <c r="I174" s="213" t="s">
        <v>658</v>
      </c>
      <c r="J174" s="213">
        <v>50</v>
      </c>
      <c r="K174" s="254"/>
    </row>
    <row r="175" spans="2:11" ht="15" customHeight="1">
      <c r="B175" s="233"/>
      <c r="C175" s="213" t="s">
        <v>124</v>
      </c>
      <c r="D175" s="213"/>
      <c r="E175" s="213"/>
      <c r="F175" s="232" t="s">
        <v>656</v>
      </c>
      <c r="G175" s="213"/>
      <c r="H175" s="213" t="s">
        <v>723</v>
      </c>
      <c r="I175" s="213" t="s">
        <v>724</v>
      </c>
      <c r="J175" s="213"/>
      <c r="K175" s="254"/>
    </row>
    <row r="176" spans="2:11" ht="15" customHeight="1">
      <c r="B176" s="233"/>
      <c r="C176" s="213" t="s">
        <v>55</v>
      </c>
      <c r="D176" s="213"/>
      <c r="E176" s="213"/>
      <c r="F176" s="232" t="s">
        <v>656</v>
      </c>
      <c r="G176" s="213"/>
      <c r="H176" s="213" t="s">
        <v>725</v>
      </c>
      <c r="I176" s="213" t="s">
        <v>726</v>
      </c>
      <c r="J176" s="213">
        <v>1</v>
      </c>
      <c r="K176" s="254"/>
    </row>
    <row r="177" spans="2:11" ht="15" customHeight="1">
      <c r="B177" s="233"/>
      <c r="C177" s="213" t="s">
        <v>51</v>
      </c>
      <c r="D177" s="213"/>
      <c r="E177" s="213"/>
      <c r="F177" s="232" t="s">
        <v>656</v>
      </c>
      <c r="G177" s="213"/>
      <c r="H177" s="213" t="s">
        <v>727</v>
      </c>
      <c r="I177" s="213" t="s">
        <v>658</v>
      </c>
      <c r="J177" s="213">
        <v>20</v>
      </c>
      <c r="K177" s="254"/>
    </row>
    <row r="178" spans="2:11" ht="15" customHeight="1">
      <c r="B178" s="233"/>
      <c r="C178" s="213" t="s">
        <v>125</v>
      </c>
      <c r="D178" s="213"/>
      <c r="E178" s="213"/>
      <c r="F178" s="232" t="s">
        <v>656</v>
      </c>
      <c r="G178" s="213"/>
      <c r="H178" s="213" t="s">
        <v>728</v>
      </c>
      <c r="I178" s="213" t="s">
        <v>658</v>
      </c>
      <c r="J178" s="213">
        <v>255</v>
      </c>
      <c r="K178" s="254"/>
    </row>
    <row r="179" spans="2:11" ht="15" customHeight="1">
      <c r="B179" s="233"/>
      <c r="C179" s="213" t="s">
        <v>126</v>
      </c>
      <c r="D179" s="213"/>
      <c r="E179" s="213"/>
      <c r="F179" s="232" t="s">
        <v>656</v>
      </c>
      <c r="G179" s="213"/>
      <c r="H179" s="213" t="s">
        <v>621</v>
      </c>
      <c r="I179" s="213" t="s">
        <v>658</v>
      </c>
      <c r="J179" s="213">
        <v>10</v>
      </c>
      <c r="K179" s="254"/>
    </row>
    <row r="180" spans="2:11" ht="15" customHeight="1">
      <c r="B180" s="233"/>
      <c r="C180" s="213" t="s">
        <v>127</v>
      </c>
      <c r="D180" s="213"/>
      <c r="E180" s="213"/>
      <c r="F180" s="232" t="s">
        <v>656</v>
      </c>
      <c r="G180" s="213"/>
      <c r="H180" s="213" t="s">
        <v>729</v>
      </c>
      <c r="I180" s="213" t="s">
        <v>690</v>
      </c>
      <c r="J180" s="213"/>
      <c r="K180" s="254"/>
    </row>
    <row r="181" spans="2:11" ht="15" customHeight="1">
      <c r="B181" s="233"/>
      <c r="C181" s="213" t="s">
        <v>730</v>
      </c>
      <c r="D181" s="213"/>
      <c r="E181" s="213"/>
      <c r="F181" s="232" t="s">
        <v>656</v>
      </c>
      <c r="G181" s="213"/>
      <c r="H181" s="213" t="s">
        <v>731</v>
      </c>
      <c r="I181" s="213" t="s">
        <v>690</v>
      </c>
      <c r="J181" s="213"/>
      <c r="K181" s="254"/>
    </row>
    <row r="182" spans="2:11" ht="15" customHeight="1">
      <c r="B182" s="233"/>
      <c r="C182" s="213" t="s">
        <v>719</v>
      </c>
      <c r="D182" s="213"/>
      <c r="E182" s="213"/>
      <c r="F182" s="232" t="s">
        <v>656</v>
      </c>
      <c r="G182" s="213"/>
      <c r="H182" s="213" t="s">
        <v>732</v>
      </c>
      <c r="I182" s="213" t="s">
        <v>690</v>
      </c>
      <c r="J182" s="213"/>
      <c r="K182" s="254"/>
    </row>
    <row r="183" spans="2:11" ht="15" customHeight="1">
      <c r="B183" s="233"/>
      <c r="C183" s="213" t="s">
        <v>129</v>
      </c>
      <c r="D183" s="213"/>
      <c r="E183" s="213"/>
      <c r="F183" s="232" t="s">
        <v>662</v>
      </c>
      <c r="G183" s="213"/>
      <c r="H183" s="213" t="s">
        <v>733</v>
      </c>
      <c r="I183" s="213" t="s">
        <v>658</v>
      </c>
      <c r="J183" s="213">
        <v>50</v>
      </c>
      <c r="K183" s="254"/>
    </row>
    <row r="184" spans="2:11" ht="15" customHeight="1">
      <c r="B184" s="233"/>
      <c r="C184" s="213" t="s">
        <v>734</v>
      </c>
      <c r="D184" s="213"/>
      <c r="E184" s="213"/>
      <c r="F184" s="232" t="s">
        <v>662</v>
      </c>
      <c r="G184" s="213"/>
      <c r="H184" s="213" t="s">
        <v>735</v>
      </c>
      <c r="I184" s="213" t="s">
        <v>736</v>
      </c>
      <c r="J184" s="213"/>
      <c r="K184" s="254"/>
    </row>
    <row r="185" spans="2:11" ht="15" customHeight="1">
      <c r="B185" s="233"/>
      <c r="C185" s="213" t="s">
        <v>737</v>
      </c>
      <c r="D185" s="213"/>
      <c r="E185" s="213"/>
      <c r="F185" s="232" t="s">
        <v>662</v>
      </c>
      <c r="G185" s="213"/>
      <c r="H185" s="213" t="s">
        <v>738</v>
      </c>
      <c r="I185" s="213" t="s">
        <v>736</v>
      </c>
      <c r="J185" s="213"/>
      <c r="K185" s="254"/>
    </row>
    <row r="186" spans="2:11" ht="15" customHeight="1">
      <c r="B186" s="233"/>
      <c r="C186" s="213" t="s">
        <v>739</v>
      </c>
      <c r="D186" s="213"/>
      <c r="E186" s="213"/>
      <c r="F186" s="232" t="s">
        <v>662</v>
      </c>
      <c r="G186" s="213"/>
      <c r="H186" s="213" t="s">
        <v>740</v>
      </c>
      <c r="I186" s="213" t="s">
        <v>736</v>
      </c>
      <c r="J186" s="213"/>
      <c r="K186" s="254"/>
    </row>
    <row r="187" spans="2:11" ht="15" customHeight="1">
      <c r="B187" s="233"/>
      <c r="C187" s="266" t="s">
        <v>741</v>
      </c>
      <c r="D187" s="213"/>
      <c r="E187" s="213"/>
      <c r="F187" s="232" t="s">
        <v>662</v>
      </c>
      <c r="G187" s="213"/>
      <c r="H187" s="213" t="s">
        <v>742</v>
      </c>
      <c r="I187" s="213" t="s">
        <v>743</v>
      </c>
      <c r="J187" s="267" t="s">
        <v>744</v>
      </c>
      <c r="K187" s="254"/>
    </row>
    <row r="188" spans="2:11" ht="15" customHeight="1">
      <c r="B188" s="233"/>
      <c r="C188" s="218" t="s">
        <v>40</v>
      </c>
      <c r="D188" s="213"/>
      <c r="E188" s="213"/>
      <c r="F188" s="232" t="s">
        <v>656</v>
      </c>
      <c r="G188" s="213"/>
      <c r="H188" s="209" t="s">
        <v>745</v>
      </c>
      <c r="I188" s="213" t="s">
        <v>746</v>
      </c>
      <c r="J188" s="213"/>
      <c r="K188" s="254"/>
    </row>
    <row r="189" spans="2:11" ht="15" customHeight="1">
      <c r="B189" s="233"/>
      <c r="C189" s="218" t="s">
        <v>747</v>
      </c>
      <c r="D189" s="213"/>
      <c r="E189" s="213"/>
      <c r="F189" s="232" t="s">
        <v>656</v>
      </c>
      <c r="G189" s="213"/>
      <c r="H189" s="213" t="s">
        <v>748</v>
      </c>
      <c r="I189" s="213" t="s">
        <v>690</v>
      </c>
      <c r="J189" s="213"/>
      <c r="K189" s="254"/>
    </row>
    <row r="190" spans="2:11" ht="15" customHeight="1">
      <c r="B190" s="233"/>
      <c r="C190" s="218" t="s">
        <v>749</v>
      </c>
      <c r="D190" s="213"/>
      <c r="E190" s="213"/>
      <c r="F190" s="232" t="s">
        <v>656</v>
      </c>
      <c r="G190" s="213"/>
      <c r="H190" s="213" t="s">
        <v>750</v>
      </c>
      <c r="I190" s="213" t="s">
        <v>690</v>
      </c>
      <c r="J190" s="213"/>
      <c r="K190" s="254"/>
    </row>
    <row r="191" spans="2:11" ht="15" customHeight="1">
      <c r="B191" s="233"/>
      <c r="C191" s="218" t="s">
        <v>751</v>
      </c>
      <c r="D191" s="213"/>
      <c r="E191" s="213"/>
      <c r="F191" s="232" t="s">
        <v>662</v>
      </c>
      <c r="G191" s="213"/>
      <c r="H191" s="213" t="s">
        <v>752</v>
      </c>
      <c r="I191" s="213" t="s">
        <v>690</v>
      </c>
      <c r="J191" s="213"/>
      <c r="K191" s="254"/>
    </row>
    <row r="192" spans="2:11" ht="15" customHeight="1">
      <c r="B192" s="260"/>
      <c r="C192" s="268"/>
      <c r="D192" s="242"/>
      <c r="E192" s="242"/>
      <c r="F192" s="242"/>
      <c r="G192" s="242"/>
      <c r="H192" s="242"/>
      <c r="I192" s="242"/>
      <c r="J192" s="242"/>
      <c r="K192" s="261"/>
    </row>
    <row r="193" spans="2:11" ht="18.75" customHeight="1">
      <c r="B193" s="209"/>
      <c r="C193" s="213"/>
      <c r="D193" s="213"/>
      <c r="E193" s="213"/>
      <c r="F193" s="232"/>
      <c r="G193" s="213"/>
      <c r="H193" s="213"/>
      <c r="I193" s="213"/>
      <c r="J193" s="213"/>
      <c r="K193" s="209"/>
    </row>
    <row r="194" spans="2:11" ht="18.75" customHeight="1">
      <c r="B194" s="209"/>
      <c r="C194" s="213"/>
      <c r="D194" s="213"/>
      <c r="E194" s="213"/>
      <c r="F194" s="232"/>
      <c r="G194" s="213"/>
      <c r="H194" s="213"/>
      <c r="I194" s="213"/>
      <c r="J194" s="213"/>
      <c r="K194" s="209"/>
    </row>
    <row r="195" spans="2:11" ht="18.75" customHeight="1">
      <c r="B195" s="219"/>
      <c r="C195" s="219"/>
      <c r="D195" s="219"/>
      <c r="E195" s="219"/>
      <c r="F195" s="219"/>
      <c r="G195" s="219"/>
      <c r="H195" s="219"/>
      <c r="I195" s="219"/>
      <c r="J195" s="219"/>
      <c r="K195" s="219"/>
    </row>
    <row r="196" spans="2:11">
      <c r="B196" s="201"/>
      <c r="C196" s="202"/>
      <c r="D196" s="202"/>
      <c r="E196" s="202"/>
      <c r="F196" s="202"/>
      <c r="G196" s="202"/>
      <c r="H196" s="202"/>
      <c r="I196" s="202"/>
      <c r="J196" s="202"/>
      <c r="K196" s="203"/>
    </row>
    <row r="197" spans="2:11" ht="21">
      <c r="B197" s="204"/>
      <c r="C197" s="327" t="s">
        <v>753</v>
      </c>
      <c r="D197" s="327"/>
      <c r="E197" s="327"/>
      <c r="F197" s="327"/>
      <c r="G197" s="327"/>
      <c r="H197" s="327"/>
      <c r="I197" s="327"/>
      <c r="J197" s="327"/>
      <c r="K197" s="205"/>
    </row>
    <row r="198" spans="2:11" ht="25.5" customHeight="1">
      <c r="B198" s="204"/>
      <c r="C198" s="269" t="s">
        <v>754</v>
      </c>
      <c r="D198" s="269"/>
      <c r="E198" s="269"/>
      <c r="F198" s="269" t="s">
        <v>755</v>
      </c>
      <c r="G198" s="270"/>
      <c r="H198" s="326" t="s">
        <v>756</v>
      </c>
      <c r="I198" s="326"/>
      <c r="J198" s="326"/>
      <c r="K198" s="205"/>
    </row>
    <row r="199" spans="2:11" ht="5.25" customHeight="1">
      <c r="B199" s="233"/>
      <c r="C199" s="230"/>
      <c r="D199" s="230"/>
      <c r="E199" s="230"/>
      <c r="F199" s="230"/>
      <c r="G199" s="213"/>
      <c r="H199" s="230"/>
      <c r="I199" s="230"/>
      <c r="J199" s="230"/>
      <c r="K199" s="254"/>
    </row>
    <row r="200" spans="2:11" ht="15" customHeight="1">
      <c r="B200" s="233"/>
      <c r="C200" s="213" t="s">
        <v>746</v>
      </c>
      <c r="D200" s="213"/>
      <c r="E200" s="213"/>
      <c r="F200" s="232" t="s">
        <v>41</v>
      </c>
      <c r="G200" s="213"/>
      <c r="H200" s="325" t="s">
        <v>757</v>
      </c>
      <c r="I200" s="325"/>
      <c r="J200" s="325"/>
      <c r="K200" s="254"/>
    </row>
    <row r="201" spans="2:11" ht="15" customHeight="1">
      <c r="B201" s="233"/>
      <c r="C201" s="239"/>
      <c r="D201" s="213"/>
      <c r="E201" s="213"/>
      <c r="F201" s="232" t="s">
        <v>42</v>
      </c>
      <c r="G201" s="213"/>
      <c r="H201" s="325" t="s">
        <v>758</v>
      </c>
      <c r="I201" s="325"/>
      <c r="J201" s="325"/>
      <c r="K201" s="254"/>
    </row>
    <row r="202" spans="2:11" ht="15" customHeight="1">
      <c r="B202" s="233"/>
      <c r="C202" s="239"/>
      <c r="D202" s="213"/>
      <c r="E202" s="213"/>
      <c r="F202" s="232" t="s">
        <v>45</v>
      </c>
      <c r="G202" s="213"/>
      <c r="H202" s="325" t="s">
        <v>759</v>
      </c>
      <c r="I202" s="325"/>
      <c r="J202" s="325"/>
      <c r="K202" s="254"/>
    </row>
    <row r="203" spans="2:11" ht="15" customHeight="1">
      <c r="B203" s="233"/>
      <c r="C203" s="213"/>
      <c r="D203" s="213"/>
      <c r="E203" s="213"/>
      <c r="F203" s="232" t="s">
        <v>43</v>
      </c>
      <c r="G203" s="213"/>
      <c r="H203" s="325" t="s">
        <v>760</v>
      </c>
      <c r="I203" s="325"/>
      <c r="J203" s="325"/>
      <c r="K203" s="254"/>
    </row>
    <row r="204" spans="2:11" ht="15" customHeight="1">
      <c r="B204" s="233"/>
      <c r="C204" s="213"/>
      <c r="D204" s="213"/>
      <c r="E204" s="213"/>
      <c r="F204" s="232" t="s">
        <v>44</v>
      </c>
      <c r="G204" s="213"/>
      <c r="H204" s="325" t="s">
        <v>761</v>
      </c>
      <c r="I204" s="325"/>
      <c r="J204" s="325"/>
      <c r="K204" s="254"/>
    </row>
    <row r="205" spans="2:11" ht="15" customHeight="1">
      <c r="B205" s="233"/>
      <c r="C205" s="213"/>
      <c r="D205" s="213"/>
      <c r="E205" s="213"/>
      <c r="F205" s="232"/>
      <c r="G205" s="213"/>
      <c r="H205" s="213"/>
      <c r="I205" s="213"/>
      <c r="J205" s="213"/>
      <c r="K205" s="254"/>
    </row>
    <row r="206" spans="2:11" ht="15" customHeight="1">
      <c r="B206" s="233"/>
      <c r="C206" s="213" t="s">
        <v>702</v>
      </c>
      <c r="D206" s="213"/>
      <c r="E206" s="213"/>
      <c r="F206" s="232" t="s">
        <v>76</v>
      </c>
      <c r="G206" s="213"/>
      <c r="H206" s="325" t="s">
        <v>762</v>
      </c>
      <c r="I206" s="325"/>
      <c r="J206" s="325"/>
      <c r="K206" s="254"/>
    </row>
    <row r="207" spans="2:11" ht="15" customHeight="1">
      <c r="B207" s="233"/>
      <c r="C207" s="239"/>
      <c r="D207" s="213"/>
      <c r="E207" s="213"/>
      <c r="F207" s="232" t="s">
        <v>600</v>
      </c>
      <c r="G207" s="213"/>
      <c r="H207" s="325" t="s">
        <v>601</v>
      </c>
      <c r="I207" s="325"/>
      <c r="J207" s="325"/>
      <c r="K207" s="254"/>
    </row>
    <row r="208" spans="2:11" ht="15" customHeight="1">
      <c r="B208" s="233"/>
      <c r="C208" s="213"/>
      <c r="D208" s="213"/>
      <c r="E208" s="213"/>
      <c r="F208" s="232" t="s">
        <v>598</v>
      </c>
      <c r="G208" s="213"/>
      <c r="H208" s="325" t="s">
        <v>763</v>
      </c>
      <c r="I208" s="325"/>
      <c r="J208" s="325"/>
      <c r="K208" s="254"/>
    </row>
    <row r="209" spans="2:11" ht="15" customHeight="1">
      <c r="B209" s="271"/>
      <c r="C209" s="239"/>
      <c r="D209" s="239"/>
      <c r="E209" s="239"/>
      <c r="F209" s="232" t="s">
        <v>602</v>
      </c>
      <c r="G209" s="218"/>
      <c r="H209" s="324" t="s">
        <v>603</v>
      </c>
      <c r="I209" s="324"/>
      <c r="J209" s="324"/>
      <c r="K209" s="272"/>
    </row>
    <row r="210" spans="2:11" ht="15" customHeight="1">
      <c r="B210" s="271"/>
      <c r="C210" s="239"/>
      <c r="D210" s="239"/>
      <c r="E210" s="239"/>
      <c r="F210" s="232" t="s">
        <v>604</v>
      </c>
      <c r="G210" s="218"/>
      <c r="H210" s="324" t="s">
        <v>764</v>
      </c>
      <c r="I210" s="324"/>
      <c r="J210" s="324"/>
      <c r="K210" s="272"/>
    </row>
    <row r="211" spans="2:11" ht="15" customHeight="1">
      <c r="B211" s="271"/>
      <c r="C211" s="239"/>
      <c r="D211" s="239"/>
      <c r="E211" s="239"/>
      <c r="F211" s="273"/>
      <c r="G211" s="218"/>
      <c r="H211" s="274"/>
      <c r="I211" s="274"/>
      <c r="J211" s="274"/>
      <c r="K211" s="272"/>
    </row>
    <row r="212" spans="2:11" ht="15" customHeight="1">
      <c r="B212" s="271"/>
      <c r="C212" s="213" t="s">
        <v>726</v>
      </c>
      <c r="D212" s="239"/>
      <c r="E212" s="239"/>
      <c r="F212" s="232">
        <v>1</v>
      </c>
      <c r="G212" s="218"/>
      <c r="H212" s="324" t="s">
        <v>765</v>
      </c>
      <c r="I212" s="324"/>
      <c r="J212" s="324"/>
      <c r="K212" s="272"/>
    </row>
    <row r="213" spans="2:11" ht="15" customHeight="1">
      <c r="B213" s="271"/>
      <c r="C213" s="239"/>
      <c r="D213" s="239"/>
      <c r="E213" s="239"/>
      <c r="F213" s="232">
        <v>2</v>
      </c>
      <c r="G213" s="218"/>
      <c r="H213" s="324" t="s">
        <v>766</v>
      </c>
      <c r="I213" s="324"/>
      <c r="J213" s="324"/>
      <c r="K213" s="272"/>
    </row>
    <row r="214" spans="2:11" ht="15" customHeight="1">
      <c r="B214" s="271"/>
      <c r="C214" s="239"/>
      <c r="D214" s="239"/>
      <c r="E214" s="239"/>
      <c r="F214" s="232">
        <v>3</v>
      </c>
      <c r="G214" s="218"/>
      <c r="H214" s="324" t="s">
        <v>767</v>
      </c>
      <c r="I214" s="324"/>
      <c r="J214" s="324"/>
      <c r="K214" s="272"/>
    </row>
    <row r="215" spans="2:11" ht="15" customHeight="1">
      <c r="B215" s="271"/>
      <c r="C215" s="239"/>
      <c r="D215" s="239"/>
      <c r="E215" s="239"/>
      <c r="F215" s="232">
        <v>4</v>
      </c>
      <c r="G215" s="218"/>
      <c r="H215" s="324" t="s">
        <v>768</v>
      </c>
      <c r="I215" s="324"/>
      <c r="J215" s="324"/>
      <c r="K215" s="272"/>
    </row>
    <row r="216" spans="2:11" ht="12.75" customHeight="1">
      <c r="B216" s="275"/>
      <c r="C216" s="276"/>
      <c r="D216" s="276"/>
      <c r="E216" s="276"/>
      <c r="F216" s="276"/>
      <c r="G216" s="276"/>
      <c r="H216" s="276"/>
      <c r="I216" s="276"/>
      <c r="J216" s="276"/>
      <c r="K216" s="277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Méněpráce - Úprava založení</vt:lpstr>
      <vt:lpstr>Vícepráce - Úprava založení</vt:lpstr>
      <vt:lpstr>Méněpráce - Změna nosné k...</vt:lpstr>
      <vt:lpstr>Vícepráce - Změna nosné k...</vt:lpstr>
      <vt:lpstr>Méněpráce - Vybourání str...</vt:lpstr>
      <vt:lpstr>Vícepráce - Vybourání str...</vt:lpstr>
      <vt:lpstr>Vícepráce - Změna nosné k..._01</vt:lpstr>
      <vt:lpstr>Pokyny pro vyplnění</vt:lpstr>
      <vt:lpstr>'Méněpráce - Úprava založení'!Názvy_tisku</vt:lpstr>
      <vt:lpstr>'Méněpráce - Vybourání str...'!Názvy_tisku</vt:lpstr>
      <vt:lpstr>'Méněpráce - Změna nosné k...'!Názvy_tisku</vt:lpstr>
      <vt:lpstr>'Rekapitulace stavby'!Názvy_tisku</vt:lpstr>
      <vt:lpstr>'Vícepráce - Úprava založení'!Názvy_tisku</vt:lpstr>
      <vt:lpstr>'Vícepráce - Vybourání str...'!Názvy_tisku</vt:lpstr>
      <vt:lpstr>'Vícepráce - Změna nosné k...'!Názvy_tisku</vt:lpstr>
      <vt:lpstr>'Vícepráce - Změna nosné k..._01'!Názvy_tisku</vt:lpstr>
      <vt:lpstr>'Méněpráce - Úprava založení'!Oblast_tisku</vt:lpstr>
      <vt:lpstr>'Méněpráce - Vybourání str...'!Oblast_tisku</vt:lpstr>
      <vt:lpstr>'Méněpráce - Změna nosné k...'!Oblast_tisku</vt:lpstr>
      <vt:lpstr>'Pokyny pro vyplnění'!Oblast_tisku</vt:lpstr>
      <vt:lpstr>'Rekapitulace stavby'!Oblast_tisku</vt:lpstr>
      <vt:lpstr>'Vícepráce - Úprava založení'!Oblast_tisku</vt:lpstr>
      <vt:lpstr>'Vícepráce - Vybourání str...'!Oblast_tisku</vt:lpstr>
      <vt:lpstr>'Vícepráce - Změna nosné k...'!Oblast_tisku</vt:lpstr>
      <vt:lpstr>'Vícepráce - Změna nosné k..._01'!Oblast_tisku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JARDA\user</dc:creator>
  <cp:lastModifiedBy>ivo</cp:lastModifiedBy>
  <cp:lastPrinted>2019-10-15T03:51:17Z</cp:lastPrinted>
  <dcterms:created xsi:type="dcterms:W3CDTF">2019-09-10T10:07:19Z</dcterms:created>
  <dcterms:modified xsi:type="dcterms:W3CDTF">2019-10-15T03:54:41Z</dcterms:modified>
</cp:coreProperties>
</file>